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8835" activeTab="2"/>
  </bookViews>
  <sheets>
    <sheet name="Title" sheetId="1" r:id="rId1"/>
    <sheet name="Instructions" sheetId="2" r:id="rId2"/>
    <sheet name="Input" sheetId="3" r:id="rId3"/>
    <sheet name="Orbits" sheetId="4" r:id="rId4"/>
    <sheet name="Radius Vector" sheetId="5" r:id="rId5"/>
    <sheet name="RV Anomaly" sheetId="6" r:id="rId6"/>
    <sheet name="Orbital Velocity" sheetId="7" r:id="rId7"/>
    <sheet name="OV Anomaly" sheetId="8" r:id="rId8"/>
  </sheets>
  <definedNames/>
  <calcPr fullCalcOnLoad="1"/>
</workbook>
</file>

<file path=xl/sharedStrings.xml><?xml version="1.0" encoding="utf-8"?>
<sst xmlns="http://schemas.openxmlformats.org/spreadsheetml/2006/main" count="145" uniqueCount="84">
  <si>
    <t>Step</t>
  </si>
  <si>
    <t>Input Quantities</t>
  </si>
  <si>
    <t>Calculated Quantities</t>
  </si>
  <si>
    <t>Planet 1:</t>
  </si>
  <si>
    <t>Planet 2:</t>
  </si>
  <si>
    <t>Planet 1 &amp; 2:</t>
  </si>
  <si>
    <t>(years)</t>
  </si>
  <si>
    <t>Mean</t>
  </si>
  <si>
    <t>(degrees)</t>
  </si>
  <si>
    <t>Radius</t>
  </si>
  <si>
    <t>(AU)</t>
  </si>
  <si>
    <t>x-Component</t>
  </si>
  <si>
    <t>y-Component</t>
  </si>
  <si>
    <t>Vector, r</t>
  </si>
  <si>
    <r>
      <t xml:space="preserve">Anomaly, </t>
    </r>
    <r>
      <rPr>
        <b/>
        <i/>
        <sz val="10"/>
        <rFont val="Symbol"/>
        <family val="1"/>
      </rPr>
      <t>n</t>
    </r>
  </si>
  <si>
    <t>Anomaly, M</t>
  </si>
  <si>
    <t>Orbital</t>
  </si>
  <si>
    <t>Arial</t>
  </si>
  <si>
    <t>True</t>
  </si>
  <si>
    <t>Eccentric</t>
  </si>
  <si>
    <t>Velocity, v</t>
  </si>
  <si>
    <t>Velocity, A</t>
  </si>
  <si>
    <t xml:space="preserve">Semi-Major Axis (0.1 to 2.0 AU) = a = </t>
  </si>
  <si>
    <t xml:space="preserve">Eccentricity (0.0 to 0.9) = e = </t>
  </si>
  <si>
    <r>
      <t xml:space="preserve">Inclination to Line of Sight (0 to 90 degrees) =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</t>
    </r>
  </si>
  <si>
    <r>
      <t>P = a</t>
    </r>
    <r>
      <rPr>
        <vertAlign val="superscript"/>
        <sz val="10"/>
        <rFont val="Arial"/>
        <family val="2"/>
      </rPr>
      <t>3/2</t>
    </r>
  </si>
  <si>
    <t xml:space="preserve">Mean Annual Motion (degrees/yr) = N = </t>
  </si>
  <si>
    <r>
      <t>N = 360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/P</t>
    </r>
  </si>
  <si>
    <t>Time Step (years)</t>
  </si>
  <si>
    <t>Time Step, t</t>
  </si>
  <si>
    <r>
      <t>D</t>
    </r>
    <r>
      <rPr>
        <sz val="10"/>
        <rFont val="Arial"/>
        <family val="0"/>
      </rPr>
      <t>t = P/40</t>
    </r>
  </si>
  <si>
    <t>Mean Anomaly (degrees)</t>
  </si>
  <si>
    <r>
      <t>M</t>
    </r>
    <r>
      <rPr>
        <sz val="10"/>
        <rFont val="Arial"/>
        <family val="0"/>
      </rPr>
      <t xml:space="preserve"> = Nt</t>
    </r>
  </si>
  <si>
    <t>Eccentric Anomaly (degrees)</t>
  </si>
  <si>
    <t>Period (years)</t>
  </si>
  <si>
    <t>Mean Annual Motion (degrees/year)</t>
  </si>
  <si>
    <t>True Anomaly (degrees)</t>
  </si>
  <si>
    <t>Radius Vector (AU)</t>
  </si>
  <si>
    <t>x-Component Radius Vector (AU)</t>
  </si>
  <si>
    <t>y-Component Radius Vector (AU)</t>
  </si>
  <si>
    <t>Orbital Velocity (AU/year)</t>
  </si>
  <si>
    <t>(AU/year)</t>
  </si>
  <si>
    <r>
      <t>(AU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/year)</t>
    </r>
  </si>
  <si>
    <r>
      <t>Arial Velocity (AU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/year)</t>
    </r>
  </si>
  <si>
    <r>
      <t>n</t>
    </r>
    <r>
      <rPr>
        <sz val="10"/>
        <rFont val="Arial"/>
        <family val="0"/>
      </rPr>
      <t xml:space="preserve"> = 2 arctan { [ ( 1 + e ) / ( 1 - e ) ]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tan ( 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 xml:space="preserve"> / 2 ) }</t>
    </r>
  </si>
  <si>
    <r>
      <t>E</t>
    </r>
    <r>
      <rPr>
        <vertAlign val="subscript"/>
        <sz val="10"/>
        <rFont val="Arial"/>
        <family val="2"/>
      </rPr>
      <t>i+1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{ [ </t>
    </r>
    <r>
      <rPr>
        <i/>
        <sz val="10"/>
        <rFont val="Arial"/>
        <family val="2"/>
      </rPr>
      <t>M</t>
    </r>
    <r>
      <rPr>
        <sz val="10"/>
        <rFont val="Arial"/>
        <family val="0"/>
      </rPr>
      <t xml:space="preserve"> + ( 180 e /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) sin (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) -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] / [ 1 - e cos ( </t>
    </r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) ] }</t>
    </r>
  </si>
  <si>
    <r>
      <t>r</t>
    </r>
    <r>
      <rPr>
        <sz val="10"/>
        <rFont val="Arial"/>
        <family val="0"/>
      </rPr>
      <t xml:space="preserve"> = a ( 1 - 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 / [ 1 + e cos ( </t>
    </r>
    <r>
      <rPr>
        <i/>
        <sz val="10"/>
        <rFont val="Symbol"/>
        <family val="1"/>
      </rPr>
      <t>n</t>
    </r>
    <r>
      <rPr>
        <sz val="10"/>
        <rFont val="Arial"/>
        <family val="0"/>
      </rPr>
      <t xml:space="preserve"> ) ]</t>
    </r>
  </si>
  <si>
    <r>
      <t>x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cos ( </t>
    </r>
    <r>
      <rPr>
        <i/>
        <sz val="10"/>
        <rFont val="Symbol"/>
        <family val="1"/>
      </rPr>
      <t>n</t>
    </r>
    <r>
      <rPr>
        <sz val="10"/>
        <rFont val="Arial"/>
        <family val="0"/>
      </rPr>
      <t xml:space="preserve"> )</t>
    </r>
  </si>
  <si>
    <r>
      <t>y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sin ( </t>
    </r>
    <r>
      <rPr>
        <i/>
        <sz val="10"/>
        <rFont val="Symbol"/>
        <family val="1"/>
      </rPr>
      <t>n</t>
    </r>
    <r>
      <rPr>
        <sz val="10"/>
        <rFont val="Arial"/>
        <family val="0"/>
      </rPr>
      <t xml:space="preserve"> )</t>
    </r>
  </si>
  <si>
    <r>
      <t>v</t>
    </r>
    <r>
      <rPr>
        <sz val="10"/>
        <rFont val="Arial"/>
        <family val="0"/>
      </rPr>
      <t xml:space="preserve"> = 2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[ ( 2 /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) - ( 1 / a) ]</t>
    </r>
    <r>
      <rPr>
        <vertAlign val="superscript"/>
        <sz val="10"/>
        <rFont val="Arial"/>
        <family val="2"/>
      </rPr>
      <t>1/2</t>
    </r>
  </si>
  <si>
    <t>Equations Governing Motion</t>
  </si>
  <si>
    <t>Rotation of Orbit 2 Relative to Orbit 1</t>
  </si>
  <si>
    <r>
      <t>Rotated RV, x</t>
    </r>
    <r>
      <rPr>
        <b/>
        <i/>
        <vertAlign val="subscript"/>
        <sz val="10"/>
        <rFont val="Arial"/>
        <family val="2"/>
      </rPr>
      <t>R</t>
    </r>
  </si>
  <si>
    <r>
      <t>x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cos ( -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) +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sin ( -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)</t>
    </r>
  </si>
  <si>
    <r>
      <t>y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-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sin ( -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) +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cos ( -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)</t>
    </r>
  </si>
  <si>
    <t>Inclination to Line of Sight</t>
  </si>
  <si>
    <t>Planet 1</t>
  </si>
  <si>
    <t>Planet 2</t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</si>
  <si>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sin (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)</t>
    </r>
  </si>
  <si>
    <r>
      <t>y</t>
    </r>
    <r>
      <rPr>
        <vertAlign val="subscript"/>
        <sz val="10"/>
        <rFont val="Arial"/>
        <family val="2"/>
      </rPr>
      <t>RI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y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sin (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)</t>
    </r>
  </si>
  <si>
    <r>
      <t>Anomaly, E</t>
    </r>
    <r>
      <rPr>
        <b/>
        <i/>
        <vertAlign val="subscript"/>
        <sz val="10"/>
        <rFont val="Arial"/>
        <family val="2"/>
      </rPr>
      <t>1</t>
    </r>
  </si>
  <si>
    <r>
      <t>Anomaly, E</t>
    </r>
    <r>
      <rPr>
        <b/>
        <i/>
        <vertAlign val="subscript"/>
        <sz val="10"/>
        <rFont val="Arial"/>
        <family val="2"/>
      </rPr>
      <t>2</t>
    </r>
  </si>
  <si>
    <r>
      <t>Anomaly, E</t>
    </r>
    <r>
      <rPr>
        <b/>
        <i/>
        <vertAlign val="subscript"/>
        <sz val="10"/>
        <rFont val="Arial"/>
        <family val="2"/>
      </rPr>
      <t>3</t>
    </r>
  </si>
  <si>
    <r>
      <t>Anomaly, E</t>
    </r>
    <r>
      <rPr>
        <b/>
        <i/>
        <vertAlign val="subscript"/>
        <sz val="10"/>
        <rFont val="Arial"/>
        <family val="2"/>
      </rPr>
      <t>4</t>
    </r>
  </si>
  <si>
    <r>
      <t>Anomaly, E</t>
    </r>
    <r>
      <rPr>
        <b/>
        <i/>
        <vertAlign val="subscript"/>
        <sz val="10"/>
        <rFont val="Arial"/>
        <family val="2"/>
      </rPr>
      <t>5</t>
    </r>
  </si>
  <si>
    <t>Radius Vector, x</t>
  </si>
  <si>
    <t>Radius Vector, y</t>
  </si>
  <si>
    <t>Keplerian Planetary Motion For Two Planets</t>
  </si>
  <si>
    <t>Keplerian Planetary Motion for Two Planets</t>
  </si>
  <si>
    <t>A simulator to demonstrate application of Kepler's Laws of</t>
  </si>
  <si>
    <t>an input of semi-major axes, eccentricities, and orientations of</t>
  </si>
  <si>
    <t>the orbital plane for the two planets, the simulator displays</t>
  </si>
  <si>
    <t>graphically various aspects of the planetary motion.</t>
  </si>
  <si>
    <r>
      <t>Radius Vector, y</t>
    </r>
    <r>
      <rPr>
        <b/>
        <i/>
        <vertAlign val="subscript"/>
        <sz val="10"/>
        <rFont val="Arial"/>
        <family val="2"/>
      </rPr>
      <t>I</t>
    </r>
  </si>
  <si>
    <r>
      <t>Rotated RV, y</t>
    </r>
    <r>
      <rPr>
        <b/>
        <i/>
        <vertAlign val="subscript"/>
        <sz val="10"/>
        <rFont val="Arial"/>
        <family val="2"/>
      </rPr>
      <t>RI</t>
    </r>
  </si>
  <si>
    <t>Instructions</t>
  </si>
  <si>
    <t>Kepler's First Law:  The orbit of a planet about the Sun is an ellipse with the Sun at one focus.</t>
  </si>
  <si>
    <t>Kepler's Second Law:  A line joining a planet and the Sun (radius vector) sweeps out equal areas in equal intervals of time.</t>
  </si>
  <si>
    <t>Kepler's Third Law:  The square of a planet's sideral period around the Suns is directly proportional to the cube of the length of its orbit's semi-major axis.</t>
  </si>
  <si>
    <t>Sidereal Period (years) = P =</t>
  </si>
  <si>
    <r>
      <t xml:space="preserve">Rotate Orbit 2 Relative to Orbit 1 (0 to 360 degrees) =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= </t>
    </r>
  </si>
  <si>
    <t>Note - Instructions for operation and explanation of simulation given here.  This screen could also be used as an input screen rather than using next screen.</t>
  </si>
  <si>
    <r>
      <t>A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( 1 - 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 xml:space="preserve"> / P</t>
    </r>
  </si>
  <si>
    <t>planetary motion to two fictious planets orbiting the Sun. From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</si>
</sst>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"/>
    <numFmt numFmtId="167" formatCode="0.00000000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b/>
      <sz val="12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i/>
      <sz val="10"/>
      <name val="Symbol"/>
      <family val="1"/>
    </font>
    <font>
      <b/>
      <i/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>
      <alignment/>
    </xf>
    <xf numFmtId="49" fontId="1" fillId="3" borderId="3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right"/>
    </xf>
    <xf numFmtId="49" fontId="2" fillId="4" borderId="5" xfId="0" applyNumberFormat="1" applyFont="1" applyFill="1" applyBorder="1" applyAlignment="1">
      <alignment horizontal="right"/>
    </xf>
    <xf numFmtId="49" fontId="0" fillId="2" borderId="2" xfId="0" applyNumberFormat="1" applyFill="1" applyBorder="1" applyAlignment="1">
      <alignment/>
    </xf>
    <xf numFmtId="49" fontId="2" fillId="3" borderId="6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49" fontId="2" fillId="4" borderId="7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horizontal="right"/>
    </xf>
    <xf numFmtId="49" fontId="2" fillId="3" borderId="11" xfId="0" applyNumberFormat="1" applyFont="1" applyFill="1" applyBorder="1" applyAlignment="1">
      <alignment horizontal="right"/>
    </xf>
    <xf numFmtId="49" fontId="2" fillId="4" borderId="10" xfId="0" applyNumberFormat="1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right"/>
    </xf>
    <xf numFmtId="49" fontId="1" fillId="4" borderId="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right"/>
    </xf>
    <xf numFmtId="49" fontId="2" fillId="4" borderId="8" xfId="0" applyNumberFormat="1" applyFont="1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2" xfId="0" applyFill="1" applyBorder="1" applyAlignment="1">
      <alignment/>
    </xf>
    <xf numFmtId="0" fontId="0" fillId="2" borderId="1" xfId="0" applyFill="1" applyBorder="1" applyAlignment="1">
      <alignment/>
    </xf>
    <xf numFmtId="164" fontId="0" fillId="6" borderId="2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right"/>
    </xf>
    <xf numFmtId="0" fontId="2" fillId="5" borderId="6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164" fontId="0" fillId="0" borderId="0" xfId="0" applyNumberFormat="1" applyAlignment="1">
      <alignment/>
    </xf>
    <xf numFmtId="49" fontId="0" fillId="7" borderId="0" xfId="0" applyNumberFormat="1" applyFill="1" applyBorder="1" applyAlignment="1">
      <alignment/>
    </xf>
    <xf numFmtId="49" fontId="0" fillId="7" borderId="9" xfId="0" applyNumberFormat="1" applyFill="1" applyBorder="1" applyAlignment="1">
      <alignment horizontal="right"/>
    </xf>
    <xf numFmtId="49" fontId="0" fillId="7" borderId="10" xfId="0" applyNumberFormat="1" applyFill="1" applyBorder="1" applyAlignment="1">
      <alignment horizontal="right"/>
    </xf>
    <xf numFmtId="0" fontId="0" fillId="7" borderId="10" xfId="0" applyFill="1" applyBorder="1" applyAlignment="1">
      <alignment/>
    </xf>
    <xf numFmtId="49" fontId="0" fillId="8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49" fontId="0" fillId="7" borderId="6" xfId="0" applyNumberFormat="1" applyFill="1" applyBorder="1" applyAlignment="1">
      <alignment/>
    </xf>
    <xf numFmtId="49" fontId="0" fillId="7" borderId="0" xfId="0" applyNumberFormat="1" applyFill="1" applyAlignment="1">
      <alignment/>
    </xf>
    <xf numFmtId="49" fontId="0" fillId="7" borderId="7" xfId="0" applyNumberFormat="1" applyFill="1" applyBorder="1" applyAlignment="1">
      <alignment/>
    </xf>
    <xf numFmtId="49" fontId="0" fillId="7" borderId="9" xfId="0" applyNumberForma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0" fillId="7" borderId="11" xfId="0" applyNumberFormat="1" applyFill="1" applyBorder="1" applyAlignment="1">
      <alignment/>
    </xf>
    <xf numFmtId="49" fontId="0" fillId="8" borderId="13" xfId="0" applyNumberFormat="1" applyFill="1" applyBorder="1" applyAlignment="1">
      <alignment/>
    </xf>
    <xf numFmtId="49" fontId="0" fillId="7" borderId="0" xfId="0" applyNumberFormat="1" applyFill="1" applyAlignment="1">
      <alignment horizontal="right"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/>
    </xf>
    <xf numFmtId="0" fontId="10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right"/>
    </xf>
    <xf numFmtId="49" fontId="0" fillId="7" borderId="0" xfId="0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1" fillId="3" borderId="1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10" fillId="7" borderId="0" xfId="0" applyNumberFormat="1" applyFont="1" applyFill="1" applyBorder="1" applyAlignment="1">
      <alignment horizontal="center"/>
    </xf>
    <xf numFmtId="49" fontId="0" fillId="7" borderId="4" xfId="0" applyNumberForma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49" fontId="1" fillId="8" borderId="14" xfId="0" applyNumberFormat="1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49" fontId="0" fillId="7" borderId="3" xfId="0" applyNumberFormat="1" applyFill="1" applyBorder="1" applyAlignment="1">
      <alignment horizontal="right"/>
    </xf>
    <xf numFmtId="49" fontId="0" fillId="7" borderId="4" xfId="0" applyNumberFormat="1" applyFill="1" applyBorder="1" applyAlignment="1">
      <alignment horizontal="right"/>
    </xf>
    <xf numFmtId="49" fontId="10" fillId="7" borderId="4" xfId="0" applyNumberFormat="1" applyFont="1" applyFill="1" applyBorder="1" applyAlignment="1">
      <alignment horizontal="center"/>
    </xf>
    <xf numFmtId="49" fontId="10" fillId="7" borderId="5" xfId="0" applyNumberFormat="1" applyFont="1" applyFill="1" applyBorder="1" applyAlignment="1">
      <alignment horizontal="center"/>
    </xf>
    <xf numFmtId="49" fontId="0" fillId="7" borderId="7" xfId="0" applyNumberFormat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Planetary Motion - Orbits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Planet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Input!$K$20:$K$60</c:f>
              <c:numCache>
                <c:ptCount val="4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6.1257422745431E-17</c:v>
                </c:pt>
                <c:pt idx="11">
                  <c:v>-0.15643446504023104</c:v>
                </c:pt>
                <c:pt idx="12">
                  <c:v>-0.30901699437494756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-0.7071067811865475</c:v>
                </c:pt>
                <c:pt idx="16">
                  <c:v>-0.8090169943749473</c:v>
                </c:pt>
                <c:pt idx="17">
                  <c:v>-0.891006524188368</c:v>
                </c:pt>
                <c:pt idx="18">
                  <c:v>-0.9510565162951535</c:v>
                </c:pt>
                <c:pt idx="19">
                  <c:v>-0.9876883405951377</c:v>
                </c:pt>
                <c:pt idx="20">
                  <c:v>-1</c:v>
                </c:pt>
                <c:pt idx="21">
                  <c:v>-0.9876883405951378</c:v>
                </c:pt>
                <c:pt idx="22">
                  <c:v>-0.9510565162951535</c:v>
                </c:pt>
                <c:pt idx="23">
                  <c:v>-0.8910065241883681</c:v>
                </c:pt>
                <c:pt idx="24">
                  <c:v>-0.8090169943749476</c:v>
                </c:pt>
                <c:pt idx="25">
                  <c:v>-0.7071067811865477</c:v>
                </c:pt>
                <c:pt idx="26">
                  <c:v>-0.587785252292474</c:v>
                </c:pt>
                <c:pt idx="27">
                  <c:v>-0.4539904997395469</c:v>
                </c:pt>
                <c:pt idx="28">
                  <c:v>-0.30901699437494756</c:v>
                </c:pt>
                <c:pt idx="29">
                  <c:v>-0.15643446504023018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0.5877852522924737</c:v>
                </c:pt>
                <c:pt idx="35">
                  <c:v>0.7071067811865474</c:v>
                </c:pt>
                <c:pt idx="36">
                  <c:v>0.8090169943749473</c:v>
                </c:pt>
                <c:pt idx="37">
                  <c:v>0.8910065241883678</c:v>
                </c:pt>
                <c:pt idx="38">
                  <c:v>0.9510565162951535</c:v>
                </c:pt>
                <c:pt idx="39">
                  <c:v>0.9876883405951379</c:v>
                </c:pt>
                <c:pt idx="40">
                  <c:v>1</c:v>
                </c:pt>
              </c:numCache>
            </c:numRef>
          </c:xVal>
          <c:yVal>
            <c:numRef>
              <c:f>Input!$L$20:$L$60</c:f>
              <c:numCach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0.4539904997395468</c:v>
                </c:pt>
                <c:pt idx="4">
                  <c:v>0.5877852522924731</c:v>
                </c:pt>
                <c:pt idx="5">
                  <c:v>0.7071067811865475</c:v>
                </c:pt>
                <c:pt idx="6">
                  <c:v>0.8090169943749476</c:v>
                </c:pt>
                <c:pt idx="7">
                  <c:v>0.8910065241883678</c:v>
                </c:pt>
                <c:pt idx="8">
                  <c:v>0.9510565162951535</c:v>
                </c:pt>
                <c:pt idx="9">
                  <c:v>0.9876883405951378</c:v>
                </c:pt>
                <c:pt idx="10">
                  <c:v>1</c:v>
                </c:pt>
                <c:pt idx="11">
                  <c:v>0.9876883405951377</c:v>
                </c:pt>
                <c:pt idx="12">
                  <c:v>0.9510565162951535</c:v>
                </c:pt>
                <c:pt idx="13">
                  <c:v>0.8910065241883679</c:v>
                </c:pt>
                <c:pt idx="14">
                  <c:v>0.8090169943749475</c:v>
                </c:pt>
                <c:pt idx="15">
                  <c:v>0.7071067811865476</c:v>
                </c:pt>
                <c:pt idx="16">
                  <c:v>0.5877852522924732</c:v>
                </c:pt>
                <c:pt idx="17">
                  <c:v>0.45399049973954647</c:v>
                </c:pt>
                <c:pt idx="18">
                  <c:v>0.3090169943749475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-0.1564344650402303</c:v>
                </c:pt>
                <c:pt idx="22">
                  <c:v>-0.30901699437494773</c:v>
                </c:pt>
                <c:pt idx="23">
                  <c:v>-0.45399049973954625</c:v>
                </c:pt>
                <c:pt idx="24">
                  <c:v>-0.587785252292473</c:v>
                </c:pt>
                <c:pt idx="25">
                  <c:v>-0.7071067811865475</c:v>
                </c:pt>
                <c:pt idx="26">
                  <c:v>-0.8090169943749468</c:v>
                </c:pt>
                <c:pt idx="27">
                  <c:v>-0.8910065241883678</c:v>
                </c:pt>
                <c:pt idx="28">
                  <c:v>-0.9510565162951535</c:v>
                </c:pt>
                <c:pt idx="29">
                  <c:v>-0.9876883405951379</c:v>
                </c:pt>
                <c:pt idx="30">
                  <c:v>-1</c:v>
                </c:pt>
                <c:pt idx="31">
                  <c:v>-0.9876883405951378</c:v>
                </c:pt>
                <c:pt idx="32">
                  <c:v>-0.9510565162951536</c:v>
                </c:pt>
                <c:pt idx="33">
                  <c:v>-0.8910065241883679</c:v>
                </c:pt>
                <c:pt idx="34">
                  <c:v>-0.809016994374947</c:v>
                </c:pt>
                <c:pt idx="35">
                  <c:v>-0.7071067811865477</c:v>
                </c:pt>
                <c:pt idx="36">
                  <c:v>-0.5877852522924734</c:v>
                </c:pt>
                <c:pt idx="37">
                  <c:v>-0.45399049973954697</c:v>
                </c:pt>
                <c:pt idx="38">
                  <c:v>-0.3090169943749476</c:v>
                </c:pt>
                <c:pt idx="39">
                  <c:v>-0.15643446504023023</c:v>
                </c:pt>
                <c:pt idx="40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tx>
            <c:v>Planet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Input!$Z$20:$Z$60</c:f>
              <c:numCache>
                <c:ptCount val="41"/>
                <c:pt idx="0">
                  <c:v>1.5</c:v>
                </c:pt>
                <c:pt idx="1">
                  <c:v>1.4815325108927067</c:v>
                </c:pt>
                <c:pt idx="2">
                  <c:v>1.4265847744427302</c:v>
                </c:pt>
                <c:pt idx="3">
                  <c:v>1.336509786282552</c:v>
                </c:pt>
                <c:pt idx="4">
                  <c:v>1.2135254915624212</c:v>
                </c:pt>
                <c:pt idx="5">
                  <c:v>1.0606601717798214</c:v>
                </c:pt>
                <c:pt idx="6">
                  <c:v>0.8816778784387097</c:v>
                </c:pt>
                <c:pt idx="7">
                  <c:v>0.6809857496093202</c:v>
                </c:pt>
                <c:pt idx="8">
                  <c:v>0.4635254915624212</c:v>
                </c:pt>
                <c:pt idx="9">
                  <c:v>0.23465169756034637</c:v>
                </c:pt>
                <c:pt idx="10">
                  <c:v>9.18861341181465E-17</c:v>
                </c:pt>
                <c:pt idx="11">
                  <c:v>-0.23465169756034587</c:v>
                </c:pt>
                <c:pt idx="12">
                  <c:v>-0.463525491562421</c:v>
                </c:pt>
                <c:pt idx="13">
                  <c:v>-0.6809857496093207</c:v>
                </c:pt>
                <c:pt idx="14">
                  <c:v>-0.8816778784387096</c:v>
                </c:pt>
                <c:pt idx="15">
                  <c:v>-1.0606601717798212</c:v>
                </c:pt>
                <c:pt idx="16">
                  <c:v>-1.213525491562421</c:v>
                </c:pt>
                <c:pt idx="17">
                  <c:v>-1.3365097862825517</c:v>
                </c:pt>
                <c:pt idx="18">
                  <c:v>-1.4265847744427302</c:v>
                </c:pt>
                <c:pt idx="19">
                  <c:v>-1.4815325108927064</c:v>
                </c:pt>
                <c:pt idx="20">
                  <c:v>-1.5</c:v>
                </c:pt>
                <c:pt idx="21">
                  <c:v>-1.4815325108927067</c:v>
                </c:pt>
                <c:pt idx="22">
                  <c:v>-1.426584774442731</c:v>
                </c:pt>
                <c:pt idx="23">
                  <c:v>-1.3365097862825526</c:v>
                </c:pt>
                <c:pt idx="24">
                  <c:v>-1.2135254915624214</c:v>
                </c:pt>
                <c:pt idx="25">
                  <c:v>-1.0606601717798214</c:v>
                </c:pt>
                <c:pt idx="26">
                  <c:v>-0.8816778784387089</c:v>
                </c:pt>
                <c:pt idx="27">
                  <c:v>-0.6809857496093203</c:v>
                </c:pt>
                <c:pt idx="28">
                  <c:v>-0.46352549156242134</c:v>
                </c:pt>
                <c:pt idx="29">
                  <c:v>-0.23465169756034654</c:v>
                </c:pt>
                <c:pt idx="30">
                  <c:v>-2.756584023544395E-16</c:v>
                </c:pt>
                <c:pt idx="31">
                  <c:v>0.234651697560346</c:v>
                </c:pt>
                <c:pt idx="32">
                  <c:v>0.46352549156242084</c:v>
                </c:pt>
                <c:pt idx="33">
                  <c:v>0.6809857496093199</c:v>
                </c:pt>
                <c:pt idx="34">
                  <c:v>0.8816778784387094</c:v>
                </c:pt>
                <c:pt idx="35">
                  <c:v>1.060660171779821</c:v>
                </c:pt>
                <c:pt idx="36">
                  <c:v>1.213525491562421</c:v>
                </c:pt>
                <c:pt idx="37">
                  <c:v>1.3365097862825517</c:v>
                </c:pt>
                <c:pt idx="38">
                  <c:v>1.4265847744427302</c:v>
                </c:pt>
                <c:pt idx="39">
                  <c:v>1.4815325108927064</c:v>
                </c:pt>
                <c:pt idx="40">
                  <c:v>1.5</c:v>
                </c:pt>
              </c:numCache>
            </c:numRef>
          </c:xVal>
          <c:yVal>
            <c:numRef>
              <c:f>Input!$AA$20:$AA$60</c:f>
              <c:numCache>
                <c:ptCount val="41"/>
                <c:pt idx="0">
                  <c:v>0</c:v>
                </c:pt>
                <c:pt idx="1">
                  <c:v>0.23465169756034632</c:v>
                </c:pt>
                <c:pt idx="2">
                  <c:v>0.46352549156242107</c:v>
                </c:pt>
                <c:pt idx="3">
                  <c:v>0.6809857496093201</c:v>
                </c:pt>
                <c:pt idx="4">
                  <c:v>0.8816778784387097</c:v>
                </c:pt>
                <c:pt idx="5">
                  <c:v>1.0606601717798212</c:v>
                </c:pt>
                <c:pt idx="6">
                  <c:v>1.2135254915624212</c:v>
                </c:pt>
                <c:pt idx="7">
                  <c:v>1.3365097862825517</c:v>
                </c:pt>
                <c:pt idx="8">
                  <c:v>1.4265847744427302</c:v>
                </c:pt>
                <c:pt idx="9">
                  <c:v>1.4815325108927067</c:v>
                </c:pt>
                <c:pt idx="10">
                  <c:v>1.5</c:v>
                </c:pt>
                <c:pt idx="11">
                  <c:v>1.4815325108927067</c:v>
                </c:pt>
                <c:pt idx="12">
                  <c:v>1.4265847744427305</c:v>
                </c:pt>
                <c:pt idx="13">
                  <c:v>1.3365097862825515</c:v>
                </c:pt>
                <c:pt idx="14">
                  <c:v>1.2135254915624212</c:v>
                </c:pt>
                <c:pt idx="15">
                  <c:v>1.0606601717798214</c:v>
                </c:pt>
                <c:pt idx="16">
                  <c:v>0.8816778784387098</c:v>
                </c:pt>
                <c:pt idx="17">
                  <c:v>0.6809857496093203</c:v>
                </c:pt>
                <c:pt idx="18">
                  <c:v>0.4635254915624213</c:v>
                </c:pt>
                <c:pt idx="19">
                  <c:v>0.23465169756034648</c:v>
                </c:pt>
                <c:pt idx="20">
                  <c:v>1.83772268236293E-16</c:v>
                </c:pt>
                <c:pt idx="21">
                  <c:v>-0.23465169756034548</c:v>
                </c:pt>
                <c:pt idx="22">
                  <c:v>-0.4635254915624197</c:v>
                </c:pt>
                <c:pt idx="23">
                  <c:v>-0.6809857496093188</c:v>
                </c:pt>
                <c:pt idx="24">
                  <c:v>-0.8816778784387096</c:v>
                </c:pt>
                <c:pt idx="25">
                  <c:v>-1.0606601717798212</c:v>
                </c:pt>
                <c:pt idx="26">
                  <c:v>-1.2135254915624218</c:v>
                </c:pt>
                <c:pt idx="27">
                  <c:v>-1.3365097862825517</c:v>
                </c:pt>
                <c:pt idx="28">
                  <c:v>-1.4265847744427302</c:v>
                </c:pt>
                <c:pt idx="29">
                  <c:v>-1.4815325108927064</c:v>
                </c:pt>
                <c:pt idx="30">
                  <c:v>-1.5</c:v>
                </c:pt>
                <c:pt idx="31">
                  <c:v>-1.4815325108927067</c:v>
                </c:pt>
                <c:pt idx="32">
                  <c:v>-1.4265847744427305</c:v>
                </c:pt>
                <c:pt idx="33">
                  <c:v>-1.336509786282552</c:v>
                </c:pt>
                <c:pt idx="34">
                  <c:v>-1.2135254915624214</c:v>
                </c:pt>
                <c:pt idx="35">
                  <c:v>-1.0606601717798214</c:v>
                </c:pt>
                <c:pt idx="36">
                  <c:v>-0.88167787843871</c:v>
                </c:pt>
                <c:pt idx="37">
                  <c:v>-0.6809857496093205</c:v>
                </c:pt>
                <c:pt idx="38">
                  <c:v>-0.4635254915624214</c:v>
                </c:pt>
                <c:pt idx="39">
                  <c:v>-0.23465169756034668</c:v>
                </c:pt>
                <c:pt idx="40">
                  <c:v>-3.67544536472586E-16</c:v>
                </c:pt>
              </c:numCache>
            </c:numRef>
          </c:yVal>
          <c:smooth val="1"/>
        </c:ser>
        <c:axId val="60106268"/>
        <c:axId val="4085501"/>
      </c:scatterChart>
      <c:valAx>
        <c:axId val="6010626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x-Component Radius Vector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85501"/>
        <c:crossesAt val="-2"/>
        <c:crossBetween val="midCat"/>
        <c:dispUnits/>
        <c:majorUnit val="0.5"/>
        <c:minorUnit val="0.25"/>
      </c:valAx>
      <c:valAx>
        <c:axId val="408550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y-Component Radius Vector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106268"/>
        <c:crossesAt val="-3"/>
        <c:crossBetween val="midCat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Planetary Motion - Radius Vector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Planet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Input!$B$20:$B$60</c:f>
              <c:numCache>
                <c:ptCount val="4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</c:numCache>
            </c:numRef>
          </c:xVal>
          <c:yVal>
            <c:numRef>
              <c:f>Input!$J$20:$J$60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Planet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Input!$O$20:$O$60</c:f>
              <c:numCache>
                <c:ptCount val="41"/>
                <c:pt idx="0">
                  <c:v>0</c:v>
                </c:pt>
                <c:pt idx="1">
                  <c:v>0.04592793267718459</c:v>
                </c:pt>
                <c:pt idx="2">
                  <c:v>0.09185586535436918</c:v>
                </c:pt>
                <c:pt idx="3">
                  <c:v>0.13778379803155377</c:v>
                </c:pt>
                <c:pt idx="4">
                  <c:v>0.18371173070873836</c:v>
                </c:pt>
                <c:pt idx="5">
                  <c:v>0.22963966338592295</c:v>
                </c:pt>
                <c:pt idx="6">
                  <c:v>0.27556759606310754</c:v>
                </c:pt>
                <c:pt idx="7">
                  <c:v>0.32149552874029214</c:v>
                </c:pt>
                <c:pt idx="8">
                  <c:v>0.3674234614174767</c:v>
                </c:pt>
                <c:pt idx="9">
                  <c:v>0.4133513940946613</c:v>
                </c:pt>
                <c:pt idx="10">
                  <c:v>0.4592793267718459</c:v>
                </c:pt>
                <c:pt idx="11">
                  <c:v>0.5052072594490304</c:v>
                </c:pt>
                <c:pt idx="12">
                  <c:v>0.5511351921262151</c:v>
                </c:pt>
                <c:pt idx="13">
                  <c:v>0.5970631248033997</c:v>
                </c:pt>
                <c:pt idx="14">
                  <c:v>0.6429910574805843</c:v>
                </c:pt>
                <c:pt idx="15">
                  <c:v>0.6889189901577688</c:v>
                </c:pt>
                <c:pt idx="16">
                  <c:v>0.7348469228349535</c:v>
                </c:pt>
                <c:pt idx="17">
                  <c:v>0.7807748555121381</c:v>
                </c:pt>
                <c:pt idx="18">
                  <c:v>0.8267027881893226</c:v>
                </c:pt>
                <c:pt idx="19">
                  <c:v>0.8726307208665072</c:v>
                </c:pt>
                <c:pt idx="20">
                  <c:v>0.9185586535436918</c:v>
                </c:pt>
                <c:pt idx="21">
                  <c:v>0.9644865862208765</c:v>
                </c:pt>
                <c:pt idx="22">
                  <c:v>1.0104145188980609</c:v>
                </c:pt>
                <c:pt idx="23">
                  <c:v>1.0563424515752455</c:v>
                </c:pt>
                <c:pt idx="24">
                  <c:v>1.1022703842524302</c:v>
                </c:pt>
                <c:pt idx="25">
                  <c:v>1.1481983169296148</c:v>
                </c:pt>
                <c:pt idx="26">
                  <c:v>1.1941262496067995</c:v>
                </c:pt>
                <c:pt idx="27">
                  <c:v>1.240054182283984</c:v>
                </c:pt>
                <c:pt idx="28">
                  <c:v>1.2859821149611685</c:v>
                </c:pt>
                <c:pt idx="29">
                  <c:v>1.3319100476383532</c:v>
                </c:pt>
                <c:pt idx="30">
                  <c:v>1.3778379803155376</c:v>
                </c:pt>
                <c:pt idx="31">
                  <c:v>1.4237659129927223</c:v>
                </c:pt>
                <c:pt idx="32">
                  <c:v>1.469693845669907</c:v>
                </c:pt>
                <c:pt idx="33">
                  <c:v>1.5156217783470916</c:v>
                </c:pt>
                <c:pt idx="34">
                  <c:v>1.5615497110242762</c:v>
                </c:pt>
                <c:pt idx="35">
                  <c:v>1.6074776437014606</c:v>
                </c:pt>
                <c:pt idx="36">
                  <c:v>1.6534055763786453</c:v>
                </c:pt>
                <c:pt idx="37">
                  <c:v>1.69933350905583</c:v>
                </c:pt>
                <c:pt idx="38">
                  <c:v>1.7452614417330143</c:v>
                </c:pt>
                <c:pt idx="39">
                  <c:v>1.791189374410199</c:v>
                </c:pt>
                <c:pt idx="40">
                  <c:v>1.8371173070873836</c:v>
                </c:pt>
              </c:numCache>
            </c:numRef>
          </c:xVal>
          <c:yVal>
            <c:numRef>
              <c:f>Input!$W$20:$W$60</c:f>
              <c:numCache>
                <c:ptCount val="4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</c:numCache>
            </c:numRef>
          </c:yVal>
          <c:smooth val="1"/>
        </c:ser>
        <c:axId val="36769510"/>
        <c:axId val="62490135"/>
      </c:scatterChart>
      <c:valAx>
        <c:axId val="3676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490135"/>
        <c:crosses val="autoZero"/>
        <c:crossBetween val="midCat"/>
        <c:dispUnits/>
      </c:val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Vector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7695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Planetary Motion - Radius Vector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Planet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Input!$I$20:$I$60</c:f>
              <c:numCache>
                <c:ptCount val="41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27.000000000000004</c:v>
                </c:pt>
                <c:pt idx="4">
                  <c:v>36</c:v>
                </c:pt>
                <c:pt idx="5">
                  <c:v>45</c:v>
                </c:pt>
                <c:pt idx="6">
                  <c:v>54.000000000000014</c:v>
                </c:pt>
                <c:pt idx="7">
                  <c:v>63</c:v>
                </c:pt>
                <c:pt idx="8">
                  <c:v>72</c:v>
                </c:pt>
                <c:pt idx="9">
                  <c:v>81</c:v>
                </c:pt>
                <c:pt idx="10">
                  <c:v>90</c:v>
                </c:pt>
                <c:pt idx="11">
                  <c:v>99.00000000000001</c:v>
                </c:pt>
                <c:pt idx="12">
                  <c:v>108.00000000000001</c:v>
                </c:pt>
                <c:pt idx="13">
                  <c:v>117</c:v>
                </c:pt>
                <c:pt idx="14">
                  <c:v>126</c:v>
                </c:pt>
                <c:pt idx="15">
                  <c:v>135</c:v>
                </c:pt>
                <c:pt idx="16">
                  <c:v>144</c:v>
                </c:pt>
                <c:pt idx="17">
                  <c:v>153.00000000000003</c:v>
                </c:pt>
                <c:pt idx="18">
                  <c:v>162</c:v>
                </c:pt>
                <c:pt idx="19">
                  <c:v>171</c:v>
                </c:pt>
                <c:pt idx="20">
                  <c:v>180</c:v>
                </c:pt>
                <c:pt idx="21">
                  <c:v>188.99999999999997</c:v>
                </c:pt>
                <c:pt idx="22">
                  <c:v>198</c:v>
                </c:pt>
                <c:pt idx="23">
                  <c:v>207</c:v>
                </c:pt>
                <c:pt idx="24">
                  <c:v>216</c:v>
                </c:pt>
                <c:pt idx="25">
                  <c:v>225</c:v>
                </c:pt>
                <c:pt idx="26">
                  <c:v>233.99999999999997</c:v>
                </c:pt>
                <c:pt idx="27">
                  <c:v>243</c:v>
                </c:pt>
                <c:pt idx="28">
                  <c:v>252</c:v>
                </c:pt>
                <c:pt idx="29">
                  <c:v>261.00000000000006</c:v>
                </c:pt>
                <c:pt idx="30">
                  <c:v>270</c:v>
                </c:pt>
                <c:pt idx="31">
                  <c:v>279</c:v>
                </c:pt>
                <c:pt idx="32">
                  <c:v>288</c:v>
                </c:pt>
                <c:pt idx="33">
                  <c:v>297</c:v>
                </c:pt>
                <c:pt idx="34">
                  <c:v>306.00000000000006</c:v>
                </c:pt>
                <c:pt idx="35">
                  <c:v>315</c:v>
                </c:pt>
                <c:pt idx="36">
                  <c:v>324</c:v>
                </c:pt>
                <c:pt idx="37">
                  <c:v>333</c:v>
                </c:pt>
                <c:pt idx="38">
                  <c:v>342</c:v>
                </c:pt>
                <c:pt idx="39">
                  <c:v>351.00000000000006</c:v>
                </c:pt>
                <c:pt idx="40">
                  <c:v>360</c:v>
                </c:pt>
              </c:numCache>
            </c:numRef>
          </c:xVal>
          <c:yVal>
            <c:numRef>
              <c:f>Input!$J$20:$J$60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Planet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Input!$V$20:$V$60</c:f>
              <c:numCache>
                <c:ptCount val="41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45</c:v>
                </c:pt>
                <c:pt idx="6">
                  <c:v>54</c:v>
                </c:pt>
                <c:pt idx="7">
                  <c:v>63</c:v>
                </c:pt>
                <c:pt idx="8">
                  <c:v>72</c:v>
                </c:pt>
                <c:pt idx="9">
                  <c:v>81</c:v>
                </c:pt>
                <c:pt idx="10">
                  <c:v>90</c:v>
                </c:pt>
                <c:pt idx="11">
                  <c:v>98.99999999999999</c:v>
                </c:pt>
                <c:pt idx="12">
                  <c:v>108</c:v>
                </c:pt>
                <c:pt idx="13">
                  <c:v>117.00000000000001</c:v>
                </c:pt>
                <c:pt idx="14">
                  <c:v>126</c:v>
                </c:pt>
                <c:pt idx="15">
                  <c:v>135</c:v>
                </c:pt>
                <c:pt idx="16">
                  <c:v>144</c:v>
                </c:pt>
                <c:pt idx="17">
                  <c:v>153</c:v>
                </c:pt>
                <c:pt idx="18">
                  <c:v>162</c:v>
                </c:pt>
                <c:pt idx="19">
                  <c:v>171</c:v>
                </c:pt>
                <c:pt idx="20">
                  <c:v>180</c:v>
                </c:pt>
                <c:pt idx="21">
                  <c:v>188.99999999999997</c:v>
                </c:pt>
                <c:pt idx="22">
                  <c:v>197.99999999999994</c:v>
                </c:pt>
                <c:pt idx="23">
                  <c:v>206.99999999999994</c:v>
                </c:pt>
                <c:pt idx="24">
                  <c:v>216</c:v>
                </c:pt>
                <c:pt idx="25">
                  <c:v>225</c:v>
                </c:pt>
                <c:pt idx="26">
                  <c:v>234.00000000000003</c:v>
                </c:pt>
                <c:pt idx="27">
                  <c:v>243</c:v>
                </c:pt>
                <c:pt idx="28">
                  <c:v>252</c:v>
                </c:pt>
                <c:pt idx="29">
                  <c:v>261</c:v>
                </c:pt>
                <c:pt idx="30">
                  <c:v>270</c:v>
                </c:pt>
                <c:pt idx="31">
                  <c:v>279</c:v>
                </c:pt>
                <c:pt idx="32">
                  <c:v>288</c:v>
                </c:pt>
                <c:pt idx="33">
                  <c:v>297</c:v>
                </c:pt>
                <c:pt idx="34">
                  <c:v>306</c:v>
                </c:pt>
                <c:pt idx="35">
                  <c:v>315</c:v>
                </c:pt>
                <c:pt idx="36">
                  <c:v>324</c:v>
                </c:pt>
                <c:pt idx="37">
                  <c:v>333</c:v>
                </c:pt>
                <c:pt idx="38">
                  <c:v>342</c:v>
                </c:pt>
                <c:pt idx="39">
                  <c:v>351</c:v>
                </c:pt>
                <c:pt idx="40">
                  <c:v>360</c:v>
                </c:pt>
              </c:numCache>
            </c:numRef>
          </c:xVal>
          <c:yVal>
            <c:numRef>
              <c:f>Input!$W$20:$W$60</c:f>
              <c:numCache>
                <c:ptCount val="41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</c:numCache>
            </c:numRef>
          </c:yVal>
          <c:smooth val="1"/>
        </c:ser>
        <c:axId val="25540304"/>
        <c:axId val="28536145"/>
      </c:scatterChart>
      <c:valAx>
        <c:axId val="25540304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True Anomoly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36145"/>
        <c:crosses val="autoZero"/>
        <c:crossBetween val="midCat"/>
        <c:dispUnits/>
        <c:majorUnit val="60"/>
        <c:minorUnit val="20"/>
      </c:valAx>
      <c:valAx>
        <c:axId val="2853614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Vector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540304"/>
        <c:crosses val="autoZero"/>
        <c:crossBetween val="midCat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Planetary Motion - Orbital 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Planet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Input!$B$20:$B$60</c:f>
              <c:numCache>
                <c:ptCount val="4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</c:numCache>
            </c:numRef>
          </c:xVal>
          <c:yVal>
            <c:numRef>
              <c:f>Input!$M$20:$M$60</c:f>
              <c:numCache>
                <c:ptCount val="41"/>
                <c:pt idx="0">
                  <c:v>6.283185307179586</c:v>
                </c:pt>
                <c:pt idx="1">
                  <c:v>6.283185307179586</c:v>
                </c:pt>
                <c:pt idx="2">
                  <c:v>6.283185307179586</c:v>
                </c:pt>
                <c:pt idx="3">
                  <c:v>6.283185307179586</c:v>
                </c:pt>
                <c:pt idx="4">
                  <c:v>6.283185307179586</c:v>
                </c:pt>
                <c:pt idx="5">
                  <c:v>6.283185307179586</c:v>
                </c:pt>
                <c:pt idx="6">
                  <c:v>6.283185307179586</c:v>
                </c:pt>
                <c:pt idx="7">
                  <c:v>6.283185307179586</c:v>
                </c:pt>
                <c:pt idx="8">
                  <c:v>6.283185307179586</c:v>
                </c:pt>
                <c:pt idx="9">
                  <c:v>6.283185307179586</c:v>
                </c:pt>
                <c:pt idx="10">
                  <c:v>6.283185307179586</c:v>
                </c:pt>
                <c:pt idx="11">
                  <c:v>6.283185307179586</c:v>
                </c:pt>
                <c:pt idx="12">
                  <c:v>6.283185307179586</c:v>
                </c:pt>
                <c:pt idx="13">
                  <c:v>6.283185307179586</c:v>
                </c:pt>
                <c:pt idx="14">
                  <c:v>6.283185307179586</c:v>
                </c:pt>
                <c:pt idx="15">
                  <c:v>6.283185307179586</c:v>
                </c:pt>
                <c:pt idx="16">
                  <c:v>6.283185307179586</c:v>
                </c:pt>
                <c:pt idx="17">
                  <c:v>6.283185307179586</c:v>
                </c:pt>
                <c:pt idx="18">
                  <c:v>6.283185307179586</c:v>
                </c:pt>
                <c:pt idx="19">
                  <c:v>6.283185307179586</c:v>
                </c:pt>
                <c:pt idx="20">
                  <c:v>6.283185307179586</c:v>
                </c:pt>
                <c:pt idx="21">
                  <c:v>6.283185307179586</c:v>
                </c:pt>
                <c:pt idx="22">
                  <c:v>6.283185307179586</c:v>
                </c:pt>
                <c:pt idx="23">
                  <c:v>6.283185307179586</c:v>
                </c:pt>
                <c:pt idx="24">
                  <c:v>6.283185307179586</c:v>
                </c:pt>
                <c:pt idx="25">
                  <c:v>6.283185307179586</c:v>
                </c:pt>
                <c:pt idx="26">
                  <c:v>6.283185307179586</c:v>
                </c:pt>
                <c:pt idx="27">
                  <c:v>6.283185307179586</c:v>
                </c:pt>
                <c:pt idx="28">
                  <c:v>6.283185307179586</c:v>
                </c:pt>
                <c:pt idx="29">
                  <c:v>6.283185307179586</c:v>
                </c:pt>
                <c:pt idx="30">
                  <c:v>6.283185307179586</c:v>
                </c:pt>
                <c:pt idx="31">
                  <c:v>6.283185307179586</c:v>
                </c:pt>
                <c:pt idx="32">
                  <c:v>6.283185307179586</c:v>
                </c:pt>
                <c:pt idx="33">
                  <c:v>6.283185307179586</c:v>
                </c:pt>
                <c:pt idx="34">
                  <c:v>6.283185307179586</c:v>
                </c:pt>
                <c:pt idx="35">
                  <c:v>6.283185307179586</c:v>
                </c:pt>
                <c:pt idx="36">
                  <c:v>6.283185307179586</c:v>
                </c:pt>
                <c:pt idx="37">
                  <c:v>6.283185307179586</c:v>
                </c:pt>
                <c:pt idx="38">
                  <c:v>6.283185307179586</c:v>
                </c:pt>
                <c:pt idx="39">
                  <c:v>6.283185307179586</c:v>
                </c:pt>
                <c:pt idx="40">
                  <c:v>6.283185307179586</c:v>
                </c:pt>
              </c:numCache>
            </c:numRef>
          </c:yVal>
          <c:smooth val="1"/>
        </c:ser>
        <c:ser>
          <c:idx val="1"/>
          <c:order val="1"/>
          <c:tx>
            <c:v>Planet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Input!$O$20:$O$60</c:f>
              <c:numCache>
                <c:ptCount val="41"/>
                <c:pt idx="0">
                  <c:v>0</c:v>
                </c:pt>
                <c:pt idx="1">
                  <c:v>0.04592793267718459</c:v>
                </c:pt>
                <c:pt idx="2">
                  <c:v>0.09185586535436918</c:v>
                </c:pt>
                <c:pt idx="3">
                  <c:v>0.13778379803155377</c:v>
                </c:pt>
                <c:pt idx="4">
                  <c:v>0.18371173070873836</c:v>
                </c:pt>
                <c:pt idx="5">
                  <c:v>0.22963966338592295</c:v>
                </c:pt>
                <c:pt idx="6">
                  <c:v>0.27556759606310754</c:v>
                </c:pt>
                <c:pt idx="7">
                  <c:v>0.32149552874029214</c:v>
                </c:pt>
                <c:pt idx="8">
                  <c:v>0.3674234614174767</c:v>
                </c:pt>
                <c:pt idx="9">
                  <c:v>0.4133513940946613</c:v>
                </c:pt>
                <c:pt idx="10">
                  <c:v>0.4592793267718459</c:v>
                </c:pt>
                <c:pt idx="11">
                  <c:v>0.5052072594490304</c:v>
                </c:pt>
                <c:pt idx="12">
                  <c:v>0.5511351921262151</c:v>
                </c:pt>
                <c:pt idx="13">
                  <c:v>0.5970631248033997</c:v>
                </c:pt>
                <c:pt idx="14">
                  <c:v>0.6429910574805843</c:v>
                </c:pt>
                <c:pt idx="15">
                  <c:v>0.6889189901577688</c:v>
                </c:pt>
                <c:pt idx="16">
                  <c:v>0.7348469228349535</c:v>
                </c:pt>
                <c:pt idx="17">
                  <c:v>0.7807748555121381</c:v>
                </c:pt>
                <c:pt idx="18">
                  <c:v>0.8267027881893226</c:v>
                </c:pt>
                <c:pt idx="19">
                  <c:v>0.8726307208665072</c:v>
                </c:pt>
                <c:pt idx="20">
                  <c:v>0.9185586535436918</c:v>
                </c:pt>
                <c:pt idx="21">
                  <c:v>0.9644865862208765</c:v>
                </c:pt>
                <c:pt idx="22">
                  <c:v>1.0104145188980609</c:v>
                </c:pt>
                <c:pt idx="23">
                  <c:v>1.0563424515752455</c:v>
                </c:pt>
                <c:pt idx="24">
                  <c:v>1.1022703842524302</c:v>
                </c:pt>
                <c:pt idx="25">
                  <c:v>1.1481983169296148</c:v>
                </c:pt>
                <c:pt idx="26">
                  <c:v>1.1941262496067995</c:v>
                </c:pt>
                <c:pt idx="27">
                  <c:v>1.240054182283984</c:v>
                </c:pt>
                <c:pt idx="28">
                  <c:v>1.2859821149611685</c:v>
                </c:pt>
                <c:pt idx="29">
                  <c:v>1.3319100476383532</c:v>
                </c:pt>
                <c:pt idx="30">
                  <c:v>1.3778379803155376</c:v>
                </c:pt>
                <c:pt idx="31">
                  <c:v>1.4237659129927223</c:v>
                </c:pt>
                <c:pt idx="32">
                  <c:v>1.469693845669907</c:v>
                </c:pt>
                <c:pt idx="33">
                  <c:v>1.5156217783470916</c:v>
                </c:pt>
                <c:pt idx="34">
                  <c:v>1.5615497110242762</c:v>
                </c:pt>
                <c:pt idx="35">
                  <c:v>1.6074776437014606</c:v>
                </c:pt>
                <c:pt idx="36">
                  <c:v>1.6534055763786453</c:v>
                </c:pt>
                <c:pt idx="37">
                  <c:v>1.69933350905583</c:v>
                </c:pt>
                <c:pt idx="38">
                  <c:v>1.7452614417330143</c:v>
                </c:pt>
                <c:pt idx="39">
                  <c:v>1.791189374410199</c:v>
                </c:pt>
                <c:pt idx="40">
                  <c:v>1.8371173070873836</c:v>
                </c:pt>
              </c:numCache>
            </c:numRef>
          </c:xVal>
          <c:yVal>
            <c:numRef>
              <c:f>Input!$AB$20:$AB$60</c:f>
              <c:numCache>
                <c:ptCount val="41"/>
                <c:pt idx="0">
                  <c:v>5.130199320647456</c:v>
                </c:pt>
                <c:pt idx="1">
                  <c:v>5.130199320647456</c:v>
                </c:pt>
                <c:pt idx="2">
                  <c:v>5.130199320647456</c:v>
                </c:pt>
                <c:pt idx="3">
                  <c:v>5.130199320647456</c:v>
                </c:pt>
                <c:pt idx="4">
                  <c:v>5.130199320647456</c:v>
                </c:pt>
                <c:pt idx="5">
                  <c:v>5.130199320647456</c:v>
                </c:pt>
                <c:pt idx="6">
                  <c:v>5.130199320647456</c:v>
                </c:pt>
                <c:pt idx="7">
                  <c:v>5.130199320647456</c:v>
                </c:pt>
                <c:pt idx="8">
                  <c:v>5.130199320647456</c:v>
                </c:pt>
                <c:pt idx="9">
                  <c:v>5.130199320647456</c:v>
                </c:pt>
                <c:pt idx="10">
                  <c:v>5.130199320647456</c:v>
                </c:pt>
                <c:pt idx="11">
                  <c:v>5.130199320647456</c:v>
                </c:pt>
                <c:pt idx="12">
                  <c:v>5.130199320647456</c:v>
                </c:pt>
                <c:pt idx="13">
                  <c:v>5.130199320647456</c:v>
                </c:pt>
                <c:pt idx="14">
                  <c:v>5.130199320647456</c:v>
                </c:pt>
                <c:pt idx="15">
                  <c:v>5.130199320647456</c:v>
                </c:pt>
                <c:pt idx="16">
                  <c:v>5.130199320647456</c:v>
                </c:pt>
                <c:pt idx="17">
                  <c:v>5.130199320647456</c:v>
                </c:pt>
                <c:pt idx="18">
                  <c:v>5.130199320647456</c:v>
                </c:pt>
                <c:pt idx="19">
                  <c:v>5.130199320647456</c:v>
                </c:pt>
                <c:pt idx="20">
                  <c:v>5.130199320647456</c:v>
                </c:pt>
                <c:pt idx="21">
                  <c:v>5.130199320647456</c:v>
                </c:pt>
                <c:pt idx="22">
                  <c:v>5.130199320647456</c:v>
                </c:pt>
                <c:pt idx="23">
                  <c:v>5.130199320647456</c:v>
                </c:pt>
                <c:pt idx="24">
                  <c:v>5.130199320647456</c:v>
                </c:pt>
                <c:pt idx="25">
                  <c:v>5.130199320647456</c:v>
                </c:pt>
                <c:pt idx="26">
                  <c:v>5.130199320647456</c:v>
                </c:pt>
                <c:pt idx="27">
                  <c:v>5.130199320647456</c:v>
                </c:pt>
                <c:pt idx="28">
                  <c:v>5.130199320647456</c:v>
                </c:pt>
                <c:pt idx="29">
                  <c:v>5.130199320647456</c:v>
                </c:pt>
                <c:pt idx="30">
                  <c:v>5.130199320647456</c:v>
                </c:pt>
                <c:pt idx="31">
                  <c:v>5.130199320647456</c:v>
                </c:pt>
                <c:pt idx="32">
                  <c:v>5.130199320647456</c:v>
                </c:pt>
                <c:pt idx="33">
                  <c:v>5.130199320647456</c:v>
                </c:pt>
                <c:pt idx="34">
                  <c:v>5.130199320647456</c:v>
                </c:pt>
                <c:pt idx="35">
                  <c:v>5.130199320647456</c:v>
                </c:pt>
                <c:pt idx="36">
                  <c:v>5.130199320647456</c:v>
                </c:pt>
                <c:pt idx="37">
                  <c:v>5.130199320647456</c:v>
                </c:pt>
                <c:pt idx="38">
                  <c:v>5.130199320647456</c:v>
                </c:pt>
                <c:pt idx="39">
                  <c:v>5.130199320647456</c:v>
                </c:pt>
                <c:pt idx="40">
                  <c:v>5.130199320647456</c:v>
                </c:pt>
              </c:numCache>
            </c:numRef>
          </c:yVal>
          <c:smooth val="1"/>
        </c:ser>
        <c:axId val="55498714"/>
        <c:axId val="29726379"/>
      </c:scatterChart>
      <c:valAx>
        <c:axId val="5549871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726379"/>
        <c:crosses val="autoZero"/>
        <c:crossBetween val="midCat"/>
        <c:dispUnits/>
      </c:valAx>
      <c:valAx>
        <c:axId val="2972637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 Velocity (AU/year)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498714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Planetary Motion - Orbital 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Planet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Input!$I$20:$I$60</c:f>
              <c:numCache>
                <c:ptCount val="41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27.000000000000004</c:v>
                </c:pt>
                <c:pt idx="4">
                  <c:v>36</c:v>
                </c:pt>
                <c:pt idx="5">
                  <c:v>45</c:v>
                </c:pt>
                <c:pt idx="6">
                  <c:v>54.000000000000014</c:v>
                </c:pt>
                <c:pt idx="7">
                  <c:v>63</c:v>
                </c:pt>
                <c:pt idx="8">
                  <c:v>72</c:v>
                </c:pt>
                <c:pt idx="9">
                  <c:v>81</c:v>
                </c:pt>
                <c:pt idx="10">
                  <c:v>90</c:v>
                </c:pt>
                <c:pt idx="11">
                  <c:v>99.00000000000001</c:v>
                </c:pt>
                <c:pt idx="12">
                  <c:v>108.00000000000001</c:v>
                </c:pt>
                <c:pt idx="13">
                  <c:v>117</c:v>
                </c:pt>
                <c:pt idx="14">
                  <c:v>126</c:v>
                </c:pt>
                <c:pt idx="15">
                  <c:v>135</c:v>
                </c:pt>
                <c:pt idx="16">
                  <c:v>144</c:v>
                </c:pt>
                <c:pt idx="17">
                  <c:v>153.00000000000003</c:v>
                </c:pt>
                <c:pt idx="18">
                  <c:v>162</c:v>
                </c:pt>
                <c:pt idx="19">
                  <c:v>171</c:v>
                </c:pt>
                <c:pt idx="20">
                  <c:v>180</c:v>
                </c:pt>
                <c:pt idx="21">
                  <c:v>188.99999999999997</c:v>
                </c:pt>
                <c:pt idx="22">
                  <c:v>198</c:v>
                </c:pt>
                <c:pt idx="23">
                  <c:v>207</c:v>
                </c:pt>
                <c:pt idx="24">
                  <c:v>216</c:v>
                </c:pt>
                <c:pt idx="25">
                  <c:v>225</c:v>
                </c:pt>
                <c:pt idx="26">
                  <c:v>233.99999999999997</c:v>
                </c:pt>
                <c:pt idx="27">
                  <c:v>243</c:v>
                </c:pt>
                <c:pt idx="28">
                  <c:v>252</c:v>
                </c:pt>
                <c:pt idx="29">
                  <c:v>261.00000000000006</c:v>
                </c:pt>
                <c:pt idx="30">
                  <c:v>270</c:v>
                </c:pt>
                <c:pt idx="31">
                  <c:v>279</c:v>
                </c:pt>
                <c:pt idx="32">
                  <c:v>288</c:v>
                </c:pt>
                <c:pt idx="33">
                  <c:v>297</c:v>
                </c:pt>
                <c:pt idx="34">
                  <c:v>306.00000000000006</c:v>
                </c:pt>
                <c:pt idx="35">
                  <c:v>315</c:v>
                </c:pt>
                <c:pt idx="36">
                  <c:v>324</c:v>
                </c:pt>
                <c:pt idx="37">
                  <c:v>333</c:v>
                </c:pt>
                <c:pt idx="38">
                  <c:v>342</c:v>
                </c:pt>
                <c:pt idx="39">
                  <c:v>351.00000000000006</c:v>
                </c:pt>
                <c:pt idx="40">
                  <c:v>360</c:v>
                </c:pt>
              </c:numCache>
            </c:numRef>
          </c:xVal>
          <c:yVal>
            <c:numRef>
              <c:f>Input!$M$20:$M$60</c:f>
              <c:numCache>
                <c:ptCount val="41"/>
                <c:pt idx="0">
                  <c:v>6.283185307179586</c:v>
                </c:pt>
                <c:pt idx="1">
                  <c:v>6.283185307179586</c:v>
                </c:pt>
                <c:pt idx="2">
                  <c:v>6.283185307179586</c:v>
                </c:pt>
                <c:pt idx="3">
                  <c:v>6.283185307179586</c:v>
                </c:pt>
                <c:pt idx="4">
                  <c:v>6.283185307179586</c:v>
                </c:pt>
                <c:pt idx="5">
                  <c:v>6.283185307179586</c:v>
                </c:pt>
                <c:pt idx="6">
                  <c:v>6.283185307179586</c:v>
                </c:pt>
                <c:pt idx="7">
                  <c:v>6.283185307179586</c:v>
                </c:pt>
                <c:pt idx="8">
                  <c:v>6.283185307179586</c:v>
                </c:pt>
                <c:pt idx="9">
                  <c:v>6.283185307179586</c:v>
                </c:pt>
                <c:pt idx="10">
                  <c:v>6.283185307179586</c:v>
                </c:pt>
                <c:pt idx="11">
                  <c:v>6.283185307179586</c:v>
                </c:pt>
                <c:pt idx="12">
                  <c:v>6.283185307179586</c:v>
                </c:pt>
                <c:pt idx="13">
                  <c:v>6.283185307179586</c:v>
                </c:pt>
                <c:pt idx="14">
                  <c:v>6.283185307179586</c:v>
                </c:pt>
                <c:pt idx="15">
                  <c:v>6.283185307179586</c:v>
                </c:pt>
                <c:pt idx="16">
                  <c:v>6.283185307179586</c:v>
                </c:pt>
                <c:pt idx="17">
                  <c:v>6.283185307179586</c:v>
                </c:pt>
                <c:pt idx="18">
                  <c:v>6.283185307179586</c:v>
                </c:pt>
                <c:pt idx="19">
                  <c:v>6.283185307179586</c:v>
                </c:pt>
                <c:pt idx="20">
                  <c:v>6.283185307179586</c:v>
                </c:pt>
                <c:pt idx="21">
                  <c:v>6.283185307179586</c:v>
                </c:pt>
                <c:pt idx="22">
                  <c:v>6.283185307179586</c:v>
                </c:pt>
                <c:pt idx="23">
                  <c:v>6.283185307179586</c:v>
                </c:pt>
                <c:pt idx="24">
                  <c:v>6.283185307179586</c:v>
                </c:pt>
                <c:pt idx="25">
                  <c:v>6.283185307179586</c:v>
                </c:pt>
                <c:pt idx="26">
                  <c:v>6.283185307179586</c:v>
                </c:pt>
                <c:pt idx="27">
                  <c:v>6.283185307179586</c:v>
                </c:pt>
                <c:pt idx="28">
                  <c:v>6.283185307179586</c:v>
                </c:pt>
                <c:pt idx="29">
                  <c:v>6.283185307179586</c:v>
                </c:pt>
                <c:pt idx="30">
                  <c:v>6.283185307179586</c:v>
                </c:pt>
                <c:pt idx="31">
                  <c:v>6.283185307179586</c:v>
                </c:pt>
                <c:pt idx="32">
                  <c:v>6.283185307179586</c:v>
                </c:pt>
                <c:pt idx="33">
                  <c:v>6.283185307179586</c:v>
                </c:pt>
                <c:pt idx="34">
                  <c:v>6.283185307179586</c:v>
                </c:pt>
                <c:pt idx="35">
                  <c:v>6.283185307179586</c:v>
                </c:pt>
                <c:pt idx="36">
                  <c:v>6.283185307179586</c:v>
                </c:pt>
                <c:pt idx="37">
                  <c:v>6.283185307179586</c:v>
                </c:pt>
                <c:pt idx="38">
                  <c:v>6.283185307179586</c:v>
                </c:pt>
                <c:pt idx="39">
                  <c:v>6.283185307179586</c:v>
                </c:pt>
                <c:pt idx="40">
                  <c:v>6.283185307179586</c:v>
                </c:pt>
              </c:numCache>
            </c:numRef>
          </c:yVal>
          <c:smooth val="1"/>
        </c:ser>
        <c:ser>
          <c:idx val="1"/>
          <c:order val="1"/>
          <c:tx>
            <c:v>Planet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Input!$V$20:$V$60</c:f>
              <c:numCache>
                <c:ptCount val="41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45</c:v>
                </c:pt>
                <c:pt idx="6">
                  <c:v>54</c:v>
                </c:pt>
                <c:pt idx="7">
                  <c:v>63</c:v>
                </c:pt>
                <c:pt idx="8">
                  <c:v>72</c:v>
                </c:pt>
                <c:pt idx="9">
                  <c:v>81</c:v>
                </c:pt>
                <c:pt idx="10">
                  <c:v>90</c:v>
                </c:pt>
                <c:pt idx="11">
                  <c:v>98.99999999999999</c:v>
                </c:pt>
                <c:pt idx="12">
                  <c:v>108</c:v>
                </c:pt>
                <c:pt idx="13">
                  <c:v>117.00000000000001</c:v>
                </c:pt>
                <c:pt idx="14">
                  <c:v>126</c:v>
                </c:pt>
                <c:pt idx="15">
                  <c:v>135</c:v>
                </c:pt>
                <c:pt idx="16">
                  <c:v>144</c:v>
                </c:pt>
                <c:pt idx="17">
                  <c:v>153</c:v>
                </c:pt>
                <c:pt idx="18">
                  <c:v>162</c:v>
                </c:pt>
                <c:pt idx="19">
                  <c:v>171</c:v>
                </c:pt>
                <c:pt idx="20">
                  <c:v>180</c:v>
                </c:pt>
                <c:pt idx="21">
                  <c:v>188.99999999999997</c:v>
                </c:pt>
                <c:pt idx="22">
                  <c:v>197.99999999999994</c:v>
                </c:pt>
                <c:pt idx="23">
                  <c:v>206.99999999999994</c:v>
                </c:pt>
                <c:pt idx="24">
                  <c:v>216</c:v>
                </c:pt>
                <c:pt idx="25">
                  <c:v>225</c:v>
                </c:pt>
                <c:pt idx="26">
                  <c:v>234.00000000000003</c:v>
                </c:pt>
                <c:pt idx="27">
                  <c:v>243</c:v>
                </c:pt>
                <c:pt idx="28">
                  <c:v>252</c:v>
                </c:pt>
                <c:pt idx="29">
                  <c:v>261</c:v>
                </c:pt>
                <c:pt idx="30">
                  <c:v>270</c:v>
                </c:pt>
                <c:pt idx="31">
                  <c:v>279</c:v>
                </c:pt>
                <c:pt idx="32">
                  <c:v>288</c:v>
                </c:pt>
                <c:pt idx="33">
                  <c:v>297</c:v>
                </c:pt>
                <c:pt idx="34">
                  <c:v>306</c:v>
                </c:pt>
                <c:pt idx="35">
                  <c:v>315</c:v>
                </c:pt>
                <c:pt idx="36">
                  <c:v>324</c:v>
                </c:pt>
                <c:pt idx="37">
                  <c:v>333</c:v>
                </c:pt>
                <c:pt idx="38">
                  <c:v>342</c:v>
                </c:pt>
                <c:pt idx="39">
                  <c:v>351</c:v>
                </c:pt>
                <c:pt idx="40">
                  <c:v>360</c:v>
                </c:pt>
              </c:numCache>
            </c:numRef>
          </c:xVal>
          <c:yVal>
            <c:numRef>
              <c:f>Input!$AB$20:$AB$60</c:f>
              <c:numCache>
                <c:ptCount val="41"/>
                <c:pt idx="0">
                  <c:v>5.130199320647456</c:v>
                </c:pt>
                <c:pt idx="1">
                  <c:v>5.130199320647456</c:v>
                </c:pt>
                <c:pt idx="2">
                  <c:v>5.130199320647456</c:v>
                </c:pt>
                <c:pt idx="3">
                  <c:v>5.130199320647456</c:v>
                </c:pt>
                <c:pt idx="4">
                  <c:v>5.130199320647456</c:v>
                </c:pt>
                <c:pt idx="5">
                  <c:v>5.130199320647456</c:v>
                </c:pt>
                <c:pt idx="6">
                  <c:v>5.130199320647456</c:v>
                </c:pt>
                <c:pt idx="7">
                  <c:v>5.130199320647456</c:v>
                </c:pt>
                <c:pt idx="8">
                  <c:v>5.130199320647456</c:v>
                </c:pt>
                <c:pt idx="9">
                  <c:v>5.130199320647456</c:v>
                </c:pt>
                <c:pt idx="10">
                  <c:v>5.130199320647456</c:v>
                </c:pt>
                <c:pt idx="11">
                  <c:v>5.130199320647456</c:v>
                </c:pt>
                <c:pt idx="12">
                  <c:v>5.130199320647456</c:v>
                </c:pt>
                <c:pt idx="13">
                  <c:v>5.130199320647456</c:v>
                </c:pt>
                <c:pt idx="14">
                  <c:v>5.130199320647456</c:v>
                </c:pt>
                <c:pt idx="15">
                  <c:v>5.130199320647456</c:v>
                </c:pt>
                <c:pt idx="16">
                  <c:v>5.130199320647456</c:v>
                </c:pt>
                <c:pt idx="17">
                  <c:v>5.130199320647456</c:v>
                </c:pt>
                <c:pt idx="18">
                  <c:v>5.130199320647456</c:v>
                </c:pt>
                <c:pt idx="19">
                  <c:v>5.130199320647456</c:v>
                </c:pt>
                <c:pt idx="20">
                  <c:v>5.130199320647456</c:v>
                </c:pt>
                <c:pt idx="21">
                  <c:v>5.130199320647456</c:v>
                </c:pt>
                <c:pt idx="22">
                  <c:v>5.130199320647456</c:v>
                </c:pt>
                <c:pt idx="23">
                  <c:v>5.130199320647456</c:v>
                </c:pt>
                <c:pt idx="24">
                  <c:v>5.130199320647456</c:v>
                </c:pt>
                <c:pt idx="25">
                  <c:v>5.130199320647456</c:v>
                </c:pt>
                <c:pt idx="26">
                  <c:v>5.130199320647456</c:v>
                </c:pt>
                <c:pt idx="27">
                  <c:v>5.130199320647456</c:v>
                </c:pt>
                <c:pt idx="28">
                  <c:v>5.130199320647456</c:v>
                </c:pt>
                <c:pt idx="29">
                  <c:v>5.130199320647456</c:v>
                </c:pt>
                <c:pt idx="30">
                  <c:v>5.130199320647456</c:v>
                </c:pt>
                <c:pt idx="31">
                  <c:v>5.130199320647456</c:v>
                </c:pt>
                <c:pt idx="32">
                  <c:v>5.130199320647456</c:v>
                </c:pt>
                <c:pt idx="33">
                  <c:v>5.130199320647456</c:v>
                </c:pt>
                <c:pt idx="34">
                  <c:v>5.130199320647456</c:v>
                </c:pt>
                <c:pt idx="35">
                  <c:v>5.130199320647456</c:v>
                </c:pt>
                <c:pt idx="36">
                  <c:v>5.130199320647456</c:v>
                </c:pt>
                <c:pt idx="37">
                  <c:v>5.130199320647456</c:v>
                </c:pt>
                <c:pt idx="38">
                  <c:v>5.130199320647456</c:v>
                </c:pt>
                <c:pt idx="39">
                  <c:v>5.130199320647456</c:v>
                </c:pt>
                <c:pt idx="40">
                  <c:v>5.130199320647456</c:v>
                </c:pt>
              </c:numCache>
            </c:numRef>
          </c:yVal>
          <c:smooth val="1"/>
        </c:ser>
        <c:axId val="66210820"/>
        <c:axId val="59026469"/>
      </c:scatterChart>
      <c:valAx>
        <c:axId val="66210820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True Anomaly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26469"/>
        <c:crosses val="autoZero"/>
        <c:crossBetween val="midCat"/>
        <c:dispUnits/>
        <c:majorUnit val="60"/>
        <c:minorUnit val="20"/>
      </c:valAx>
      <c:valAx>
        <c:axId val="5902646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Orbital Velocity (AU/year)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210820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0.492</cdr:y>
    </cdr:from>
    <cdr:to>
      <cdr:x>0.48925</cdr:x>
      <cdr:y>0.522</cdr:y>
    </cdr:to>
    <cdr:sp>
      <cdr:nvSpPr>
        <cdr:cNvPr id="1" name="AutoShape 1"/>
        <cdr:cNvSpPr>
          <a:spLocks/>
        </cdr:cNvSpPr>
      </cdr:nvSpPr>
      <cdr:spPr>
        <a:xfrm>
          <a:off x="4038600" y="2914650"/>
          <a:ext cx="209550" cy="180975"/>
        </a:xfrm>
        <a:prstGeom prst="sun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G60" sqref="G60"/>
    </sheetView>
  </sheetViews>
  <sheetFormatPr defaultColWidth="9.140625" defaultRowHeight="12.75"/>
  <sheetData>
    <row r="1" spans="1:18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>
      <c r="A10" s="31"/>
      <c r="B10" s="31"/>
      <c r="C10" s="31"/>
      <c r="D10" s="40"/>
      <c r="E10" s="28"/>
      <c r="F10" s="28"/>
      <c r="G10" s="28"/>
      <c r="H10" s="28"/>
      <c r="I10" s="4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>
      <c r="A11" s="31"/>
      <c r="B11" s="31"/>
      <c r="C11" s="31"/>
      <c r="D11" s="42"/>
      <c r="E11" s="29"/>
      <c r="F11" s="29"/>
      <c r="G11" s="29"/>
      <c r="H11" s="29"/>
      <c r="I11" s="43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31"/>
      <c r="B12" s="31"/>
      <c r="C12" s="31"/>
      <c r="D12" s="42"/>
      <c r="E12" s="29"/>
      <c r="F12" s="29"/>
      <c r="G12" s="29"/>
      <c r="H12" s="29"/>
      <c r="I12" s="43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5.75">
      <c r="A13" s="31"/>
      <c r="B13" s="31"/>
      <c r="C13" s="31"/>
      <c r="D13" s="80" t="s">
        <v>68</v>
      </c>
      <c r="E13" s="81"/>
      <c r="F13" s="81"/>
      <c r="G13" s="81"/>
      <c r="H13" s="81"/>
      <c r="I13" s="82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5.75">
      <c r="A14" s="31"/>
      <c r="B14" s="31"/>
      <c r="C14" s="31"/>
      <c r="D14" s="80"/>
      <c r="E14" s="78"/>
      <c r="F14" s="78"/>
      <c r="G14" s="78"/>
      <c r="H14" s="78"/>
      <c r="I14" s="79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77" t="s">
        <v>69</v>
      </c>
      <c r="E15" s="78"/>
      <c r="F15" s="78"/>
      <c r="G15" s="78"/>
      <c r="H15" s="78"/>
      <c r="I15" s="79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77" t="s">
        <v>83</v>
      </c>
      <c r="E16" s="78"/>
      <c r="F16" s="78"/>
      <c r="G16" s="78"/>
      <c r="H16" s="78"/>
      <c r="I16" s="79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77" t="s">
        <v>70</v>
      </c>
      <c r="E17" s="78"/>
      <c r="F17" s="78"/>
      <c r="G17" s="78"/>
      <c r="H17" s="78"/>
      <c r="I17" s="79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77" t="s">
        <v>71</v>
      </c>
      <c r="E18" s="78"/>
      <c r="F18" s="78"/>
      <c r="G18" s="78"/>
      <c r="H18" s="78"/>
      <c r="I18" s="79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77" t="s">
        <v>72</v>
      </c>
      <c r="E19" s="78"/>
      <c r="F19" s="78"/>
      <c r="G19" s="78"/>
      <c r="H19" s="78"/>
      <c r="I19" s="79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44"/>
      <c r="E20" s="45"/>
      <c r="F20" s="45"/>
      <c r="G20" s="45"/>
      <c r="H20" s="45"/>
      <c r="I20" s="46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</sheetData>
  <mergeCells count="7">
    <mergeCell ref="D18:I18"/>
    <mergeCell ref="D19:I19"/>
    <mergeCell ref="D13:I13"/>
    <mergeCell ref="D14:I14"/>
    <mergeCell ref="D15:I15"/>
    <mergeCell ref="D16:I16"/>
    <mergeCell ref="D17:I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:A16384"/>
    </sheetView>
  </sheetViews>
  <sheetFormatPr defaultColWidth="9.140625" defaultRowHeight="12.75"/>
  <cols>
    <col min="1" max="1" width="140.7109375" style="0" customWidth="1"/>
  </cols>
  <sheetData>
    <row r="1" spans="1:18" ht="12.75">
      <c r="A1" s="75" t="s">
        <v>75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31"/>
      <c r="N1" s="31"/>
      <c r="O1" s="31"/>
      <c r="P1" s="31"/>
      <c r="Q1" s="31"/>
      <c r="R1" s="31"/>
    </row>
    <row r="2" spans="1:18" ht="12.75">
      <c r="A2" s="7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.75">
      <c r="A3" s="76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2.75">
      <c r="A4" s="7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2.75">
      <c r="A5" s="76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7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7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>
      <c r="A8" s="7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>
      <c r="A9" s="76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>
      <c r="A10" s="76" t="s">
        <v>76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>
      <c r="A11" s="76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76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>
      <c r="A13" s="7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76" t="s">
        <v>78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7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7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7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7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7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7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7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7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7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7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7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7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7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76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7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7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7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7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76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7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7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7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7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76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7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76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76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7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7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7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7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76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7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7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7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7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7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7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7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76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76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76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76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7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7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76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9" width="15.7109375" style="0" customWidth="1"/>
  </cols>
  <sheetData>
    <row r="1" spans="2:7" ht="15.75">
      <c r="B1" s="91" t="s">
        <v>67</v>
      </c>
      <c r="C1" s="92"/>
      <c r="D1" s="92"/>
      <c r="E1" s="92"/>
      <c r="F1" s="92"/>
      <c r="G1" s="93"/>
    </row>
    <row r="3" spans="2:18" ht="12.75">
      <c r="B3" s="89" t="s">
        <v>1</v>
      </c>
      <c r="C3" s="90"/>
      <c r="D3" s="63"/>
      <c r="E3" s="64"/>
      <c r="F3" s="33"/>
      <c r="H3" s="99" t="s">
        <v>50</v>
      </c>
      <c r="I3" s="100"/>
      <c r="J3" s="52"/>
      <c r="K3" s="52"/>
      <c r="L3" s="52"/>
      <c r="M3" s="52"/>
      <c r="N3" s="52"/>
      <c r="O3" s="52"/>
      <c r="P3" s="52"/>
      <c r="Q3" s="52"/>
      <c r="R3" s="61"/>
    </row>
    <row r="4" spans="2:18" ht="15.75">
      <c r="B4" s="36" t="s">
        <v>3</v>
      </c>
      <c r="C4" s="85" t="s">
        <v>22</v>
      </c>
      <c r="D4" s="85"/>
      <c r="E4" s="85"/>
      <c r="F4" s="30">
        <v>1</v>
      </c>
      <c r="G4" s="1"/>
      <c r="H4" s="83" t="s">
        <v>34</v>
      </c>
      <c r="I4" s="84"/>
      <c r="J4" s="97" t="s">
        <v>25</v>
      </c>
      <c r="K4" s="97"/>
      <c r="L4" s="97"/>
      <c r="M4" s="97"/>
      <c r="N4" s="101" t="s">
        <v>51</v>
      </c>
      <c r="O4" s="102"/>
      <c r="P4" s="103" t="s">
        <v>53</v>
      </c>
      <c r="Q4" s="103"/>
      <c r="R4" s="104"/>
    </row>
    <row r="5" spans="2:18" ht="15.75">
      <c r="B5" s="36"/>
      <c r="C5" s="85" t="s">
        <v>23</v>
      </c>
      <c r="D5" s="85"/>
      <c r="E5" s="85"/>
      <c r="F5" s="30">
        <v>0</v>
      </c>
      <c r="G5" s="2"/>
      <c r="H5" s="83" t="s">
        <v>35</v>
      </c>
      <c r="I5" s="84"/>
      <c r="J5" s="95" t="s">
        <v>27</v>
      </c>
      <c r="K5" s="95"/>
      <c r="L5" s="95"/>
      <c r="M5" s="95"/>
      <c r="N5" s="55"/>
      <c r="O5" s="56"/>
      <c r="P5" s="96" t="s">
        <v>54</v>
      </c>
      <c r="Q5" s="95"/>
      <c r="R5" s="105"/>
    </row>
    <row r="6" spans="2:18" ht="12.75">
      <c r="B6" s="36" t="s">
        <v>4</v>
      </c>
      <c r="C6" s="85" t="s">
        <v>22</v>
      </c>
      <c r="D6" s="85"/>
      <c r="E6" s="85"/>
      <c r="F6" s="30">
        <v>1.5</v>
      </c>
      <c r="G6" s="24"/>
      <c r="H6" s="83" t="s">
        <v>28</v>
      </c>
      <c r="I6" s="84"/>
      <c r="J6" s="98" t="s">
        <v>30</v>
      </c>
      <c r="K6" s="98"/>
      <c r="L6" s="98"/>
      <c r="M6" s="98"/>
      <c r="N6" s="83" t="s">
        <v>55</v>
      </c>
      <c r="O6" s="84"/>
      <c r="P6" s="95"/>
      <c r="Q6" s="95"/>
      <c r="R6" s="105"/>
    </row>
    <row r="7" spans="2:18" ht="15.75">
      <c r="B7" s="36"/>
      <c r="C7" s="85" t="s">
        <v>23</v>
      </c>
      <c r="D7" s="85"/>
      <c r="E7" s="85"/>
      <c r="F7" s="30">
        <v>0</v>
      </c>
      <c r="G7" s="2"/>
      <c r="H7" s="83" t="s">
        <v>31</v>
      </c>
      <c r="I7" s="84"/>
      <c r="J7" s="96" t="s">
        <v>32</v>
      </c>
      <c r="K7" s="96"/>
      <c r="L7" s="96"/>
      <c r="M7" s="96"/>
      <c r="N7" s="55"/>
      <c r="O7" s="62" t="s">
        <v>56</v>
      </c>
      <c r="P7" s="96" t="s">
        <v>58</v>
      </c>
      <c r="Q7" s="95"/>
      <c r="R7" s="105"/>
    </row>
    <row r="8" spans="2:18" ht="15.75">
      <c r="B8" s="106" t="s">
        <v>80</v>
      </c>
      <c r="C8" s="85"/>
      <c r="D8" s="85"/>
      <c r="E8" s="107"/>
      <c r="F8" s="30">
        <v>0</v>
      </c>
      <c r="G8" s="1"/>
      <c r="H8" s="83" t="s">
        <v>33</v>
      </c>
      <c r="I8" s="84"/>
      <c r="J8" s="96" t="s">
        <v>45</v>
      </c>
      <c r="K8" s="95"/>
      <c r="L8" s="95"/>
      <c r="M8" s="95"/>
      <c r="N8" s="55"/>
      <c r="O8" s="62" t="s">
        <v>57</v>
      </c>
      <c r="P8" s="96" t="s">
        <v>59</v>
      </c>
      <c r="Q8" s="95"/>
      <c r="R8" s="105"/>
    </row>
    <row r="9" spans="2:18" ht="14.25">
      <c r="B9" s="36" t="s">
        <v>5</v>
      </c>
      <c r="C9" s="85" t="s">
        <v>24</v>
      </c>
      <c r="D9" s="85"/>
      <c r="E9" s="85"/>
      <c r="F9" s="30">
        <v>90</v>
      </c>
      <c r="G9" s="1"/>
      <c r="H9" s="83" t="s">
        <v>36</v>
      </c>
      <c r="I9" s="84"/>
      <c r="J9" s="94" t="s">
        <v>44</v>
      </c>
      <c r="K9" s="95"/>
      <c r="L9" s="95"/>
      <c r="M9" s="95"/>
      <c r="N9" s="55"/>
      <c r="O9" s="56"/>
      <c r="P9" s="48"/>
      <c r="Q9" s="48"/>
      <c r="R9" s="57"/>
    </row>
    <row r="10" spans="2:18" ht="14.25">
      <c r="B10" s="32"/>
      <c r="C10" s="32"/>
      <c r="D10" s="32"/>
      <c r="E10" s="32"/>
      <c r="F10" s="32"/>
      <c r="H10" s="83" t="s">
        <v>37</v>
      </c>
      <c r="I10" s="84"/>
      <c r="J10" s="96" t="s">
        <v>46</v>
      </c>
      <c r="K10" s="95"/>
      <c r="L10" s="95"/>
      <c r="M10" s="95"/>
      <c r="N10" s="55"/>
      <c r="O10" s="56"/>
      <c r="P10" s="48"/>
      <c r="Q10" s="48"/>
      <c r="R10" s="57"/>
    </row>
    <row r="11" spans="2:18" ht="12.75">
      <c r="B11" s="87" t="s">
        <v>2</v>
      </c>
      <c r="C11" s="88"/>
      <c r="D11" s="53"/>
      <c r="E11" s="54"/>
      <c r="F11" s="39"/>
      <c r="H11" s="83" t="s">
        <v>38</v>
      </c>
      <c r="I11" s="84"/>
      <c r="J11" s="96" t="s">
        <v>47</v>
      </c>
      <c r="K11" s="95"/>
      <c r="L11" s="95"/>
      <c r="M11" s="95"/>
      <c r="N11" s="55"/>
      <c r="O11" s="56"/>
      <c r="P11" s="48"/>
      <c r="Q11" s="48"/>
      <c r="R11" s="57"/>
    </row>
    <row r="12" spans="2:18" ht="12.75">
      <c r="B12" s="36" t="s">
        <v>3</v>
      </c>
      <c r="C12" s="85" t="s">
        <v>79</v>
      </c>
      <c r="D12" s="85"/>
      <c r="E12" s="85"/>
      <c r="F12" s="34">
        <f>$F$4^1.5</f>
        <v>1</v>
      </c>
      <c r="G12" s="1"/>
      <c r="H12" s="83" t="s">
        <v>39</v>
      </c>
      <c r="I12" s="84"/>
      <c r="J12" s="96" t="s">
        <v>48</v>
      </c>
      <c r="K12" s="95"/>
      <c r="L12" s="95"/>
      <c r="M12" s="95"/>
      <c r="N12" s="55"/>
      <c r="O12" s="56"/>
      <c r="P12" s="48"/>
      <c r="Q12" s="48"/>
      <c r="R12" s="57"/>
    </row>
    <row r="13" spans="2:18" ht="14.25">
      <c r="B13" s="37"/>
      <c r="C13" s="85" t="s">
        <v>26</v>
      </c>
      <c r="D13" s="85"/>
      <c r="E13" s="85"/>
      <c r="F13" s="34">
        <f>360/$F$12</f>
        <v>360</v>
      </c>
      <c r="G13" s="1"/>
      <c r="H13" s="83" t="s">
        <v>40</v>
      </c>
      <c r="I13" s="84"/>
      <c r="J13" s="96" t="s">
        <v>49</v>
      </c>
      <c r="K13" s="95"/>
      <c r="L13" s="95"/>
      <c r="M13" s="95"/>
      <c r="N13" s="55"/>
      <c r="O13" s="56"/>
      <c r="P13" s="48"/>
      <c r="Q13" s="48"/>
      <c r="R13" s="57"/>
    </row>
    <row r="14" spans="2:27" ht="14.25">
      <c r="B14" s="36" t="s">
        <v>4</v>
      </c>
      <c r="C14" s="85" t="s">
        <v>79</v>
      </c>
      <c r="D14" s="85"/>
      <c r="E14" s="85"/>
      <c r="F14" s="34">
        <f>$F$6^1.5</f>
        <v>1.8371173070873836</v>
      </c>
      <c r="G14" s="1"/>
      <c r="H14" s="83" t="s">
        <v>43</v>
      </c>
      <c r="I14" s="84"/>
      <c r="J14" s="96" t="s">
        <v>82</v>
      </c>
      <c r="K14" s="95"/>
      <c r="L14" s="95"/>
      <c r="M14" s="95"/>
      <c r="N14" s="55"/>
      <c r="O14" s="56"/>
      <c r="P14" s="48"/>
      <c r="Q14" s="48"/>
      <c r="R14" s="57"/>
      <c r="AA14" s="47"/>
    </row>
    <row r="15" spans="2:18" ht="12.75">
      <c r="B15" s="38"/>
      <c r="C15" s="86" t="s">
        <v>26</v>
      </c>
      <c r="D15" s="86"/>
      <c r="E15" s="86"/>
      <c r="F15" s="35">
        <f>360/$F$14</f>
        <v>195.95917942265424</v>
      </c>
      <c r="G15" s="1"/>
      <c r="H15" s="49"/>
      <c r="I15" s="50"/>
      <c r="J15" s="50"/>
      <c r="K15" s="51"/>
      <c r="L15" s="51"/>
      <c r="M15" s="51"/>
      <c r="N15" s="58"/>
      <c r="O15" s="59"/>
      <c r="P15" s="59"/>
      <c r="Q15" s="59"/>
      <c r="R15" s="60"/>
    </row>
    <row r="17" spans="1:29" ht="12.75">
      <c r="A17" s="5"/>
      <c r="B17" s="6" t="s">
        <v>3</v>
      </c>
      <c r="C17" s="8" t="s">
        <v>7</v>
      </c>
      <c r="D17" s="7" t="s">
        <v>19</v>
      </c>
      <c r="E17" s="7" t="s">
        <v>19</v>
      </c>
      <c r="F17" s="7" t="s">
        <v>19</v>
      </c>
      <c r="G17" s="7" t="s">
        <v>19</v>
      </c>
      <c r="H17" s="8" t="s">
        <v>19</v>
      </c>
      <c r="I17" s="8" t="s">
        <v>18</v>
      </c>
      <c r="J17" s="7" t="s">
        <v>9</v>
      </c>
      <c r="K17" s="7" t="s">
        <v>11</v>
      </c>
      <c r="L17" s="8" t="s">
        <v>12</v>
      </c>
      <c r="M17" s="7" t="s">
        <v>16</v>
      </c>
      <c r="N17" s="8" t="s">
        <v>17</v>
      </c>
      <c r="O17" s="23" t="s">
        <v>4</v>
      </c>
      <c r="P17" s="10" t="s">
        <v>7</v>
      </c>
      <c r="Q17" s="9" t="s">
        <v>19</v>
      </c>
      <c r="R17" s="9" t="s">
        <v>19</v>
      </c>
      <c r="S17" s="9" t="s">
        <v>19</v>
      </c>
      <c r="T17" s="9" t="s">
        <v>19</v>
      </c>
      <c r="U17" s="10" t="s">
        <v>19</v>
      </c>
      <c r="V17" s="25" t="s">
        <v>18</v>
      </c>
      <c r="W17" s="9" t="s">
        <v>9</v>
      </c>
      <c r="X17" s="9" t="s">
        <v>11</v>
      </c>
      <c r="Y17" s="10" t="s">
        <v>12</v>
      </c>
      <c r="Z17" s="9" t="s">
        <v>11</v>
      </c>
      <c r="AA17" s="10" t="s">
        <v>12</v>
      </c>
      <c r="AB17" s="9" t="s">
        <v>16</v>
      </c>
      <c r="AC17" s="10" t="s">
        <v>17</v>
      </c>
    </row>
    <row r="18" spans="1:29" ht="14.25">
      <c r="A18" s="11"/>
      <c r="B18" s="12" t="s">
        <v>29</v>
      </c>
      <c r="C18" s="14" t="s">
        <v>15</v>
      </c>
      <c r="D18" s="13" t="s">
        <v>60</v>
      </c>
      <c r="E18" s="13" t="s">
        <v>61</v>
      </c>
      <c r="F18" s="13" t="s">
        <v>62</v>
      </c>
      <c r="G18" s="13" t="s">
        <v>63</v>
      </c>
      <c r="H18" s="14" t="s">
        <v>64</v>
      </c>
      <c r="I18" s="14" t="s">
        <v>14</v>
      </c>
      <c r="J18" s="13" t="s">
        <v>13</v>
      </c>
      <c r="K18" s="13" t="s">
        <v>65</v>
      </c>
      <c r="L18" s="14" t="s">
        <v>73</v>
      </c>
      <c r="M18" s="13" t="s">
        <v>20</v>
      </c>
      <c r="N18" s="14" t="s">
        <v>21</v>
      </c>
      <c r="O18" s="15" t="s">
        <v>29</v>
      </c>
      <c r="P18" s="16" t="s">
        <v>15</v>
      </c>
      <c r="Q18" s="15" t="s">
        <v>60</v>
      </c>
      <c r="R18" s="15" t="s">
        <v>61</v>
      </c>
      <c r="S18" s="15" t="s">
        <v>62</v>
      </c>
      <c r="T18" s="15" t="s">
        <v>63</v>
      </c>
      <c r="U18" s="16" t="s">
        <v>64</v>
      </c>
      <c r="V18" s="26" t="s">
        <v>14</v>
      </c>
      <c r="W18" s="15" t="s">
        <v>13</v>
      </c>
      <c r="X18" s="15" t="s">
        <v>65</v>
      </c>
      <c r="Y18" s="16" t="s">
        <v>66</v>
      </c>
      <c r="Z18" s="15" t="s">
        <v>52</v>
      </c>
      <c r="AA18" s="16" t="s">
        <v>74</v>
      </c>
      <c r="AB18" s="15" t="s">
        <v>20</v>
      </c>
      <c r="AC18" s="16" t="s">
        <v>21</v>
      </c>
    </row>
    <row r="19" spans="1:29" ht="14.25">
      <c r="A19" s="17" t="s">
        <v>0</v>
      </c>
      <c r="B19" s="18" t="s">
        <v>6</v>
      </c>
      <c r="C19" s="20" t="s">
        <v>8</v>
      </c>
      <c r="D19" s="19" t="s">
        <v>8</v>
      </c>
      <c r="E19" s="19" t="s">
        <v>8</v>
      </c>
      <c r="F19" s="19" t="s">
        <v>8</v>
      </c>
      <c r="G19" s="19" t="s">
        <v>8</v>
      </c>
      <c r="H19" s="20" t="s">
        <v>8</v>
      </c>
      <c r="I19" s="20" t="s">
        <v>8</v>
      </c>
      <c r="J19" s="19" t="s">
        <v>10</v>
      </c>
      <c r="K19" s="19" t="s">
        <v>10</v>
      </c>
      <c r="L19" s="20" t="s">
        <v>10</v>
      </c>
      <c r="M19" s="19" t="s">
        <v>41</v>
      </c>
      <c r="N19" s="20" t="s">
        <v>42</v>
      </c>
      <c r="O19" s="21" t="s">
        <v>6</v>
      </c>
      <c r="P19" s="22" t="s">
        <v>8</v>
      </c>
      <c r="Q19" s="21" t="s">
        <v>8</v>
      </c>
      <c r="R19" s="21" t="s">
        <v>8</v>
      </c>
      <c r="S19" s="21" t="s">
        <v>8</v>
      </c>
      <c r="T19" s="21" t="s">
        <v>8</v>
      </c>
      <c r="U19" s="22" t="s">
        <v>8</v>
      </c>
      <c r="V19" s="27" t="s">
        <v>8</v>
      </c>
      <c r="W19" s="21" t="s">
        <v>10</v>
      </c>
      <c r="X19" s="21" t="s">
        <v>10</v>
      </c>
      <c r="Y19" s="22" t="s">
        <v>10</v>
      </c>
      <c r="Z19" s="21" t="s">
        <v>10</v>
      </c>
      <c r="AA19" s="22" t="s">
        <v>10</v>
      </c>
      <c r="AB19" s="21" t="s">
        <v>41</v>
      </c>
      <c r="AC19" s="22" t="s">
        <v>42</v>
      </c>
    </row>
    <row r="20" spans="1:29" ht="12.75">
      <c r="A20" s="3">
        <v>0</v>
      </c>
      <c r="B20" s="47">
        <f aca="true" t="shared" si="0" ref="B20:B60">$A20*($F$12/40)</f>
        <v>0</v>
      </c>
      <c r="C20" s="65">
        <f aca="true" t="shared" si="1" ref="C20:C60">$B20*$F$13</f>
        <v>0</v>
      </c>
      <c r="D20" s="47">
        <f aca="true" t="shared" si="2" ref="D20:H29">C20+(($C20+(180*$F$5/PI())*SIN(PI()*C20/180)-C20)/(1-$F$5*COS(PI()*C20/180)))</f>
        <v>0</v>
      </c>
      <c r="E20" s="47">
        <f t="shared" si="2"/>
        <v>0</v>
      </c>
      <c r="F20" s="47">
        <f t="shared" si="2"/>
        <v>0</v>
      </c>
      <c r="G20" s="47">
        <f t="shared" si="2"/>
        <v>0</v>
      </c>
      <c r="H20" s="66">
        <f t="shared" si="2"/>
        <v>0</v>
      </c>
      <c r="I20" s="65">
        <f>2*180*ATAN(SQRT((1+$F$5)/(1-$F$5))*TAN(PI()*H20/360))/PI()</f>
        <v>0</v>
      </c>
      <c r="J20" s="47">
        <f aca="true" t="shared" si="3" ref="J20:J60">($F$4*(1-$F$5*$F$5))/(1+$F$5*COS(PI()*$I20/180))</f>
        <v>1</v>
      </c>
      <c r="K20" s="47">
        <f>$J20*COS(PI()*$I20/180)</f>
        <v>1</v>
      </c>
      <c r="L20" s="65">
        <f aca="true" t="shared" si="4" ref="L20:L60">($J20*SIN(PI()*$I20/180))*SIN(PI()*$F$9/180)</f>
        <v>0</v>
      </c>
      <c r="M20" s="47">
        <f aca="true" t="shared" si="5" ref="M20:M60">2*PI()*SQRT((2/$J20)-(1/$F$4))</f>
        <v>6.283185307179586</v>
      </c>
      <c r="N20" s="65">
        <f>PI()*$F$4*$F$4*SQRT(1-$F$5*$F$5)</f>
        <v>3.141592653589793</v>
      </c>
      <c r="O20" s="47">
        <f aca="true" t="shared" si="6" ref="O20:O60">$A20*($F$14/40)</f>
        <v>0</v>
      </c>
      <c r="P20" s="65">
        <f aca="true" t="shared" si="7" ref="P20:P60">$O20*$F$15</f>
        <v>0</v>
      </c>
      <c r="Q20" s="47">
        <f aca="true" t="shared" si="8" ref="Q20:U29">P20+(($P20+(180*$F$7/PI())*SIN(PI()*P20/180)-P20)/(1-$F$7*COS(PI()*P20/180)))</f>
        <v>0</v>
      </c>
      <c r="R20" s="47">
        <f t="shared" si="8"/>
        <v>0</v>
      </c>
      <c r="S20" s="47">
        <f t="shared" si="8"/>
        <v>0</v>
      </c>
      <c r="T20" s="47">
        <f t="shared" si="8"/>
        <v>0</v>
      </c>
      <c r="U20" s="66">
        <f t="shared" si="8"/>
        <v>0</v>
      </c>
      <c r="V20" s="67">
        <f>2*180*ATAN(SQRT((1+$F$7)/(1-$F$7))*TAN(PI()*U20/360))/PI()</f>
        <v>0</v>
      </c>
      <c r="W20" s="47">
        <f>($F$6*(1-$F$7*$F$7))/(1+$F$7*COS(PI()*($V20)/180))</f>
        <v>1.5</v>
      </c>
      <c r="X20" s="47">
        <f>$W20*COS(PI()*$V20/180)</f>
        <v>1.5</v>
      </c>
      <c r="Y20" s="65">
        <f>$W20*SIN(PI()*$V20/180)</f>
        <v>0</v>
      </c>
      <c r="Z20" s="68">
        <f>(X20*COS(-PI()*$F$8/180))+(Y20*SIN(-PI()*$F$8/180))</f>
        <v>1.5</v>
      </c>
      <c r="AA20" s="65">
        <f>((-X20*SIN(-PI()*$F$8/180))+(Y20*COS(-PI()*$F$8/180)))*SIN(PI()*$F$9/180)</f>
        <v>0</v>
      </c>
      <c r="AB20" s="47">
        <f aca="true" t="shared" si="9" ref="AB20:AB60">2*PI()*SQRT((2/$W20)-(1/$F$6))</f>
        <v>5.130199320647456</v>
      </c>
      <c r="AC20" s="65">
        <f>PI()*$F$6*$F$6*SQRT(1-$F$7*$F$7)/$F$12</f>
        <v>7.0685834705770345</v>
      </c>
    </row>
    <row r="21" spans="1:29" ht="12.75">
      <c r="A21" s="4">
        <v>1</v>
      </c>
      <c r="B21" s="47">
        <f t="shared" si="0"/>
        <v>0.025</v>
      </c>
      <c r="C21" s="65">
        <f t="shared" si="1"/>
        <v>9</v>
      </c>
      <c r="D21" s="47">
        <f t="shared" si="2"/>
        <v>9</v>
      </c>
      <c r="E21" s="47">
        <f t="shared" si="2"/>
        <v>9</v>
      </c>
      <c r="F21" s="47">
        <f t="shared" si="2"/>
        <v>9</v>
      </c>
      <c r="G21" s="47">
        <f t="shared" si="2"/>
        <v>9</v>
      </c>
      <c r="H21" s="65">
        <f t="shared" si="2"/>
        <v>9</v>
      </c>
      <c r="I21" s="65">
        <f aca="true" t="shared" si="10" ref="I21:I40">2*180*ATAN(SQRT((1+$F$5)/(1-$F$5))*TAN(PI()*H21/360))/PI()</f>
        <v>9</v>
      </c>
      <c r="J21" s="47">
        <f t="shared" si="3"/>
        <v>1</v>
      </c>
      <c r="K21" s="47">
        <f aca="true" t="shared" si="11" ref="K21:K60">$J21*COS(PI()*$I21/180)</f>
        <v>0.9876883405951378</v>
      </c>
      <c r="L21" s="65">
        <f t="shared" si="4"/>
        <v>0.15643446504023087</v>
      </c>
      <c r="M21" s="47">
        <f t="shared" si="5"/>
        <v>6.283185307179586</v>
      </c>
      <c r="N21" s="65">
        <f aca="true" t="shared" si="12" ref="N21:N60">PI()*$F$4*$F$4*SQRT(1-$F$5*$F$5)</f>
        <v>3.141592653589793</v>
      </c>
      <c r="O21" s="47">
        <f t="shared" si="6"/>
        <v>0.04592793267718459</v>
      </c>
      <c r="P21" s="65">
        <f t="shared" si="7"/>
        <v>9</v>
      </c>
      <c r="Q21" s="47">
        <f t="shared" si="8"/>
        <v>9</v>
      </c>
      <c r="R21" s="47">
        <f t="shared" si="8"/>
        <v>9</v>
      </c>
      <c r="S21" s="47">
        <f t="shared" si="8"/>
        <v>9</v>
      </c>
      <c r="T21" s="47">
        <f t="shared" si="8"/>
        <v>9</v>
      </c>
      <c r="U21" s="65">
        <f t="shared" si="8"/>
        <v>9</v>
      </c>
      <c r="V21" s="67">
        <f aca="true" t="shared" si="13" ref="V21:V40">2*180*ATAN(SQRT((1+$F$7)/(1-$F$7))*TAN(PI()*U21/360))/PI()</f>
        <v>9</v>
      </c>
      <c r="W21" s="47">
        <f aca="true" t="shared" si="14" ref="W21:W60">($F$6*(1-$F$7*$F$7))/(1+$F$7*COS(PI()*($V21)/180))</f>
        <v>1.5</v>
      </c>
      <c r="X21" s="47">
        <f aca="true" t="shared" si="15" ref="X21:X60">$W21*COS(PI()*$V21/180)</f>
        <v>1.4815325108927067</v>
      </c>
      <c r="Y21" s="65">
        <f>$W21*SIN(PI()*$V21/180)</f>
        <v>0.23465169756034632</v>
      </c>
      <c r="Z21" s="68">
        <f aca="true" t="shared" si="16" ref="Z21:Z60">(X21*COS(-PI()*$F$8/180))+(Y21*SIN(-PI()*$F$8/180))</f>
        <v>1.4815325108927067</v>
      </c>
      <c r="AA21" s="65">
        <f aca="true" t="shared" si="17" ref="AA21:AA60">((-X21*SIN(-PI()*$F$8/180))+(Y21*COS(-PI()*$F$8/180)))*SIN(PI()*$F$9/180)</f>
        <v>0.23465169756034632</v>
      </c>
      <c r="AB21" s="47">
        <f t="shared" si="9"/>
        <v>5.130199320647456</v>
      </c>
      <c r="AC21" s="65">
        <f aca="true" t="shared" si="18" ref="AC21:AC60">PI()*$F$6*$F$6*SQRT(1-$F$7*$F$7)/$F$12</f>
        <v>7.0685834705770345</v>
      </c>
    </row>
    <row r="22" spans="1:29" ht="12.75">
      <c r="A22" s="4">
        <v>2</v>
      </c>
      <c r="B22" s="47">
        <f t="shared" si="0"/>
        <v>0.05</v>
      </c>
      <c r="C22" s="65">
        <f t="shared" si="1"/>
        <v>18</v>
      </c>
      <c r="D22" s="47">
        <f t="shared" si="2"/>
        <v>18</v>
      </c>
      <c r="E22" s="47">
        <f t="shared" si="2"/>
        <v>18</v>
      </c>
      <c r="F22" s="47">
        <f t="shared" si="2"/>
        <v>18</v>
      </c>
      <c r="G22" s="47">
        <f t="shared" si="2"/>
        <v>18</v>
      </c>
      <c r="H22" s="65">
        <f t="shared" si="2"/>
        <v>18</v>
      </c>
      <c r="I22" s="65">
        <f t="shared" si="10"/>
        <v>18</v>
      </c>
      <c r="J22" s="47">
        <f t="shared" si="3"/>
        <v>1</v>
      </c>
      <c r="K22" s="47">
        <f t="shared" si="11"/>
        <v>0.9510565162951535</v>
      </c>
      <c r="L22" s="65">
        <f t="shared" si="4"/>
        <v>0.3090169943749474</v>
      </c>
      <c r="M22" s="47">
        <f t="shared" si="5"/>
        <v>6.283185307179586</v>
      </c>
      <c r="N22" s="65">
        <f t="shared" si="12"/>
        <v>3.141592653589793</v>
      </c>
      <c r="O22" s="47">
        <f t="shared" si="6"/>
        <v>0.09185586535436918</v>
      </c>
      <c r="P22" s="65">
        <f t="shared" si="7"/>
        <v>18</v>
      </c>
      <c r="Q22" s="47">
        <f t="shared" si="8"/>
        <v>18</v>
      </c>
      <c r="R22" s="47">
        <f t="shared" si="8"/>
        <v>18</v>
      </c>
      <c r="S22" s="47">
        <f t="shared" si="8"/>
        <v>18</v>
      </c>
      <c r="T22" s="47">
        <f t="shared" si="8"/>
        <v>18</v>
      </c>
      <c r="U22" s="65">
        <f t="shared" si="8"/>
        <v>18</v>
      </c>
      <c r="V22" s="67">
        <f t="shared" si="13"/>
        <v>18</v>
      </c>
      <c r="W22" s="47">
        <f t="shared" si="14"/>
        <v>1.5</v>
      </c>
      <c r="X22" s="47">
        <f t="shared" si="15"/>
        <v>1.4265847744427302</v>
      </c>
      <c r="Y22" s="65">
        <f aca="true" t="shared" si="19" ref="Y22:Y60">$W22*SIN(PI()*$V22/180)</f>
        <v>0.46352549156242107</v>
      </c>
      <c r="Z22" s="68">
        <f t="shared" si="16"/>
        <v>1.4265847744427302</v>
      </c>
      <c r="AA22" s="65">
        <f t="shared" si="17"/>
        <v>0.46352549156242107</v>
      </c>
      <c r="AB22" s="47">
        <f t="shared" si="9"/>
        <v>5.130199320647456</v>
      </c>
      <c r="AC22" s="65">
        <f t="shared" si="18"/>
        <v>7.0685834705770345</v>
      </c>
    </row>
    <row r="23" spans="1:29" ht="12.75">
      <c r="A23" s="4">
        <v>3</v>
      </c>
      <c r="B23" s="47">
        <f t="shared" si="0"/>
        <v>0.07500000000000001</v>
      </c>
      <c r="C23" s="65">
        <f t="shared" si="1"/>
        <v>27.000000000000004</v>
      </c>
      <c r="D23" s="47">
        <f t="shared" si="2"/>
        <v>27.000000000000004</v>
      </c>
      <c r="E23" s="47">
        <f t="shared" si="2"/>
        <v>27.000000000000004</v>
      </c>
      <c r="F23" s="47">
        <f t="shared" si="2"/>
        <v>27.000000000000004</v>
      </c>
      <c r="G23" s="47">
        <f t="shared" si="2"/>
        <v>27.000000000000004</v>
      </c>
      <c r="H23" s="65">
        <f t="shared" si="2"/>
        <v>27.000000000000004</v>
      </c>
      <c r="I23" s="65">
        <f t="shared" si="10"/>
        <v>27.000000000000004</v>
      </c>
      <c r="J23" s="47">
        <f t="shared" si="3"/>
        <v>1</v>
      </c>
      <c r="K23" s="47">
        <f t="shared" si="11"/>
        <v>0.8910065241883679</v>
      </c>
      <c r="L23" s="65">
        <f t="shared" si="4"/>
        <v>0.4539904997395468</v>
      </c>
      <c r="M23" s="47">
        <f t="shared" si="5"/>
        <v>6.283185307179586</v>
      </c>
      <c r="N23" s="65">
        <f t="shared" si="12"/>
        <v>3.141592653589793</v>
      </c>
      <c r="O23" s="47">
        <f t="shared" si="6"/>
        <v>0.13778379803155377</v>
      </c>
      <c r="P23" s="65">
        <f t="shared" si="7"/>
        <v>27</v>
      </c>
      <c r="Q23" s="47">
        <f t="shared" si="8"/>
        <v>27</v>
      </c>
      <c r="R23" s="47">
        <f t="shared" si="8"/>
        <v>27</v>
      </c>
      <c r="S23" s="47">
        <f t="shared" si="8"/>
        <v>27</v>
      </c>
      <c r="T23" s="47">
        <f t="shared" si="8"/>
        <v>27</v>
      </c>
      <c r="U23" s="65">
        <f t="shared" si="8"/>
        <v>27</v>
      </c>
      <c r="V23" s="67">
        <f t="shared" si="13"/>
        <v>27</v>
      </c>
      <c r="W23" s="47">
        <f t="shared" si="14"/>
        <v>1.5</v>
      </c>
      <c r="X23" s="47">
        <f t="shared" si="15"/>
        <v>1.336509786282552</v>
      </c>
      <c r="Y23" s="65">
        <f t="shared" si="19"/>
        <v>0.6809857496093201</v>
      </c>
      <c r="Z23" s="68">
        <f t="shared" si="16"/>
        <v>1.336509786282552</v>
      </c>
      <c r="AA23" s="65">
        <f t="shared" si="17"/>
        <v>0.6809857496093201</v>
      </c>
      <c r="AB23" s="47">
        <f t="shared" si="9"/>
        <v>5.130199320647456</v>
      </c>
      <c r="AC23" s="65">
        <f t="shared" si="18"/>
        <v>7.0685834705770345</v>
      </c>
    </row>
    <row r="24" spans="1:29" ht="12.75">
      <c r="A24" s="4">
        <v>4</v>
      </c>
      <c r="B24" s="47">
        <f t="shared" si="0"/>
        <v>0.1</v>
      </c>
      <c r="C24" s="65">
        <f t="shared" si="1"/>
        <v>36</v>
      </c>
      <c r="D24" s="47">
        <f t="shared" si="2"/>
        <v>36</v>
      </c>
      <c r="E24" s="47">
        <f t="shared" si="2"/>
        <v>36</v>
      </c>
      <c r="F24" s="47">
        <f t="shared" si="2"/>
        <v>36</v>
      </c>
      <c r="G24" s="47">
        <f t="shared" si="2"/>
        <v>36</v>
      </c>
      <c r="H24" s="65">
        <f t="shared" si="2"/>
        <v>36</v>
      </c>
      <c r="I24" s="65">
        <f t="shared" si="10"/>
        <v>36</v>
      </c>
      <c r="J24" s="47">
        <f t="shared" si="3"/>
        <v>1</v>
      </c>
      <c r="K24" s="47">
        <f t="shared" si="11"/>
        <v>0.8090169943749475</v>
      </c>
      <c r="L24" s="65">
        <f t="shared" si="4"/>
        <v>0.5877852522924731</v>
      </c>
      <c r="M24" s="47">
        <f t="shared" si="5"/>
        <v>6.283185307179586</v>
      </c>
      <c r="N24" s="65">
        <f t="shared" si="12"/>
        <v>3.141592653589793</v>
      </c>
      <c r="O24" s="47">
        <f t="shared" si="6"/>
        <v>0.18371173070873836</v>
      </c>
      <c r="P24" s="65">
        <f t="shared" si="7"/>
        <v>36</v>
      </c>
      <c r="Q24" s="47">
        <f t="shared" si="8"/>
        <v>36</v>
      </c>
      <c r="R24" s="47">
        <f t="shared" si="8"/>
        <v>36</v>
      </c>
      <c r="S24" s="47">
        <f t="shared" si="8"/>
        <v>36</v>
      </c>
      <c r="T24" s="47">
        <f t="shared" si="8"/>
        <v>36</v>
      </c>
      <c r="U24" s="65">
        <f t="shared" si="8"/>
        <v>36</v>
      </c>
      <c r="V24" s="67">
        <f t="shared" si="13"/>
        <v>36</v>
      </c>
      <c r="W24" s="47">
        <f t="shared" si="14"/>
        <v>1.5</v>
      </c>
      <c r="X24" s="47">
        <f t="shared" si="15"/>
        <v>1.2135254915624212</v>
      </c>
      <c r="Y24" s="65">
        <f t="shared" si="19"/>
        <v>0.8816778784387097</v>
      </c>
      <c r="Z24" s="68">
        <f t="shared" si="16"/>
        <v>1.2135254915624212</v>
      </c>
      <c r="AA24" s="65">
        <f t="shared" si="17"/>
        <v>0.8816778784387097</v>
      </c>
      <c r="AB24" s="47">
        <f t="shared" si="9"/>
        <v>5.130199320647456</v>
      </c>
      <c r="AC24" s="65">
        <f t="shared" si="18"/>
        <v>7.0685834705770345</v>
      </c>
    </row>
    <row r="25" spans="1:29" ht="12.75">
      <c r="A25" s="4">
        <v>5</v>
      </c>
      <c r="B25" s="47">
        <f t="shared" si="0"/>
        <v>0.125</v>
      </c>
      <c r="C25" s="65">
        <f t="shared" si="1"/>
        <v>45</v>
      </c>
      <c r="D25" s="47">
        <f t="shared" si="2"/>
        <v>45</v>
      </c>
      <c r="E25" s="47">
        <f t="shared" si="2"/>
        <v>45</v>
      </c>
      <c r="F25" s="47">
        <f t="shared" si="2"/>
        <v>45</v>
      </c>
      <c r="G25" s="47">
        <f t="shared" si="2"/>
        <v>45</v>
      </c>
      <c r="H25" s="65">
        <f t="shared" si="2"/>
        <v>45</v>
      </c>
      <c r="I25" s="65">
        <f t="shared" si="10"/>
        <v>45</v>
      </c>
      <c r="J25" s="47">
        <f t="shared" si="3"/>
        <v>1</v>
      </c>
      <c r="K25" s="47">
        <f t="shared" si="11"/>
        <v>0.7071067811865476</v>
      </c>
      <c r="L25" s="65">
        <f t="shared" si="4"/>
        <v>0.7071067811865475</v>
      </c>
      <c r="M25" s="47">
        <f t="shared" si="5"/>
        <v>6.283185307179586</v>
      </c>
      <c r="N25" s="65">
        <f t="shared" si="12"/>
        <v>3.141592653589793</v>
      </c>
      <c r="O25" s="47">
        <f t="shared" si="6"/>
        <v>0.22963966338592295</v>
      </c>
      <c r="P25" s="65">
        <f t="shared" si="7"/>
        <v>45</v>
      </c>
      <c r="Q25" s="47">
        <f t="shared" si="8"/>
        <v>45</v>
      </c>
      <c r="R25" s="47">
        <f t="shared" si="8"/>
        <v>45</v>
      </c>
      <c r="S25" s="47">
        <f t="shared" si="8"/>
        <v>45</v>
      </c>
      <c r="T25" s="47">
        <f t="shared" si="8"/>
        <v>45</v>
      </c>
      <c r="U25" s="65">
        <f t="shared" si="8"/>
        <v>45</v>
      </c>
      <c r="V25" s="67">
        <f t="shared" si="13"/>
        <v>45</v>
      </c>
      <c r="W25" s="47">
        <f t="shared" si="14"/>
        <v>1.5</v>
      </c>
      <c r="X25" s="47">
        <f t="shared" si="15"/>
        <v>1.0606601717798214</v>
      </c>
      <c r="Y25" s="65">
        <f t="shared" si="19"/>
        <v>1.0606601717798212</v>
      </c>
      <c r="Z25" s="68">
        <f t="shared" si="16"/>
        <v>1.0606601717798214</v>
      </c>
      <c r="AA25" s="65">
        <f t="shared" si="17"/>
        <v>1.0606601717798212</v>
      </c>
      <c r="AB25" s="47">
        <f t="shared" si="9"/>
        <v>5.130199320647456</v>
      </c>
      <c r="AC25" s="65">
        <f t="shared" si="18"/>
        <v>7.0685834705770345</v>
      </c>
    </row>
    <row r="26" spans="1:29" ht="12.75">
      <c r="A26" s="4">
        <v>6</v>
      </c>
      <c r="B26" s="47">
        <f t="shared" si="0"/>
        <v>0.15000000000000002</v>
      </c>
      <c r="C26" s="65">
        <f t="shared" si="1"/>
        <v>54.00000000000001</v>
      </c>
      <c r="D26" s="47">
        <f t="shared" si="2"/>
        <v>54.00000000000001</v>
      </c>
      <c r="E26" s="47">
        <f t="shared" si="2"/>
        <v>54.00000000000001</v>
      </c>
      <c r="F26" s="47">
        <f t="shared" si="2"/>
        <v>54.00000000000001</v>
      </c>
      <c r="G26" s="47">
        <f t="shared" si="2"/>
        <v>54.00000000000001</v>
      </c>
      <c r="H26" s="65">
        <f t="shared" si="2"/>
        <v>54.00000000000001</v>
      </c>
      <c r="I26" s="65">
        <f t="shared" si="10"/>
        <v>54.000000000000014</v>
      </c>
      <c r="J26" s="47">
        <f t="shared" si="3"/>
        <v>1</v>
      </c>
      <c r="K26" s="47">
        <f t="shared" si="11"/>
        <v>0.587785252292473</v>
      </c>
      <c r="L26" s="65">
        <f t="shared" si="4"/>
        <v>0.8090169943749476</v>
      </c>
      <c r="M26" s="47">
        <f t="shared" si="5"/>
        <v>6.283185307179586</v>
      </c>
      <c r="N26" s="65">
        <f t="shared" si="12"/>
        <v>3.141592653589793</v>
      </c>
      <c r="O26" s="47">
        <f t="shared" si="6"/>
        <v>0.27556759606310754</v>
      </c>
      <c r="P26" s="65">
        <f t="shared" si="7"/>
        <v>54</v>
      </c>
      <c r="Q26" s="47">
        <f t="shared" si="8"/>
        <v>54</v>
      </c>
      <c r="R26" s="47">
        <f t="shared" si="8"/>
        <v>54</v>
      </c>
      <c r="S26" s="47">
        <f t="shared" si="8"/>
        <v>54</v>
      </c>
      <c r="T26" s="47">
        <f t="shared" si="8"/>
        <v>54</v>
      </c>
      <c r="U26" s="65">
        <f t="shared" si="8"/>
        <v>54</v>
      </c>
      <c r="V26" s="67">
        <f t="shared" si="13"/>
        <v>54</v>
      </c>
      <c r="W26" s="47">
        <f t="shared" si="14"/>
        <v>1.5</v>
      </c>
      <c r="X26" s="47">
        <f t="shared" si="15"/>
        <v>0.8816778784387097</v>
      </c>
      <c r="Y26" s="65">
        <f t="shared" si="19"/>
        <v>1.2135254915624212</v>
      </c>
      <c r="Z26" s="68">
        <f t="shared" si="16"/>
        <v>0.8816778784387097</v>
      </c>
      <c r="AA26" s="65">
        <f t="shared" si="17"/>
        <v>1.2135254915624212</v>
      </c>
      <c r="AB26" s="47">
        <f t="shared" si="9"/>
        <v>5.130199320647456</v>
      </c>
      <c r="AC26" s="65">
        <f t="shared" si="18"/>
        <v>7.0685834705770345</v>
      </c>
    </row>
    <row r="27" spans="1:29" ht="12.75">
      <c r="A27" s="4">
        <v>7</v>
      </c>
      <c r="B27" s="47">
        <f t="shared" si="0"/>
        <v>0.17500000000000002</v>
      </c>
      <c r="C27" s="65">
        <f t="shared" si="1"/>
        <v>63.00000000000001</v>
      </c>
      <c r="D27" s="47">
        <f t="shared" si="2"/>
        <v>63.00000000000001</v>
      </c>
      <c r="E27" s="47">
        <f t="shared" si="2"/>
        <v>63.00000000000001</v>
      </c>
      <c r="F27" s="47">
        <f t="shared" si="2"/>
        <v>63.00000000000001</v>
      </c>
      <c r="G27" s="47">
        <f t="shared" si="2"/>
        <v>63.00000000000001</v>
      </c>
      <c r="H27" s="65">
        <f t="shared" si="2"/>
        <v>63.00000000000001</v>
      </c>
      <c r="I27" s="65">
        <f t="shared" si="10"/>
        <v>63</v>
      </c>
      <c r="J27" s="47">
        <f t="shared" si="3"/>
        <v>1</v>
      </c>
      <c r="K27" s="47">
        <f t="shared" si="11"/>
        <v>0.4539904997395468</v>
      </c>
      <c r="L27" s="65">
        <f t="shared" si="4"/>
        <v>0.8910065241883678</v>
      </c>
      <c r="M27" s="47">
        <f t="shared" si="5"/>
        <v>6.283185307179586</v>
      </c>
      <c r="N27" s="65">
        <f t="shared" si="12"/>
        <v>3.141592653589793</v>
      </c>
      <c r="O27" s="47">
        <f t="shared" si="6"/>
        <v>0.32149552874029214</v>
      </c>
      <c r="P27" s="65">
        <f t="shared" si="7"/>
        <v>63</v>
      </c>
      <c r="Q27" s="47">
        <f t="shared" si="8"/>
        <v>63</v>
      </c>
      <c r="R27" s="47">
        <f t="shared" si="8"/>
        <v>63</v>
      </c>
      <c r="S27" s="47">
        <f t="shared" si="8"/>
        <v>63</v>
      </c>
      <c r="T27" s="47">
        <f t="shared" si="8"/>
        <v>63</v>
      </c>
      <c r="U27" s="65">
        <f t="shared" si="8"/>
        <v>63</v>
      </c>
      <c r="V27" s="67">
        <f t="shared" si="13"/>
        <v>63</v>
      </c>
      <c r="W27" s="47">
        <f t="shared" si="14"/>
        <v>1.5</v>
      </c>
      <c r="X27" s="47">
        <f t="shared" si="15"/>
        <v>0.6809857496093202</v>
      </c>
      <c r="Y27" s="65">
        <f t="shared" si="19"/>
        <v>1.3365097862825517</v>
      </c>
      <c r="Z27" s="68">
        <f t="shared" si="16"/>
        <v>0.6809857496093202</v>
      </c>
      <c r="AA27" s="65">
        <f t="shared" si="17"/>
        <v>1.3365097862825517</v>
      </c>
      <c r="AB27" s="47">
        <f t="shared" si="9"/>
        <v>5.130199320647456</v>
      </c>
      <c r="AC27" s="65">
        <f t="shared" si="18"/>
        <v>7.0685834705770345</v>
      </c>
    </row>
    <row r="28" spans="1:29" ht="12.75">
      <c r="A28" s="4">
        <v>8</v>
      </c>
      <c r="B28" s="47">
        <f t="shared" si="0"/>
        <v>0.2</v>
      </c>
      <c r="C28" s="65">
        <f t="shared" si="1"/>
        <v>72</v>
      </c>
      <c r="D28" s="47">
        <f t="shared" si="2"/>
        <v>72</v>
      </c>
      <c r="E28" s="47">
        <f t="shared" si="2"/>
        <v>72</v>
      </c>
      <c r="F28" s="47">
        <f t="shared" si="2"/>
        <v>72</v>
      </c>
      <c r="G28" s="47">
        <f t="shared" si="2"/>
        <v>72</v>
      </c>
      <c r="H28" s="65">
        <f t="shared" si="2"/>
        <v>72</v>
      </c>
      <c r="I28" s="65">
        <f t="shared" si="10"/>
        <v>72</v>
      </c>
      <c r="J28" s="47">
        <f t="shared" si="3"/>
        <v>1</v>
      </c>
      <c r="K28" s="47">
        <f t="shared" si="11"/>
        <v>0.30901699437494745</v>
      </c>
      <c r="L28" s="65">
        <f t="shared" si="4"/>
        <v>0.9510565162951535</v>
      </c>
      <c r="M28" s="47">
        <f t="shared" si="5"/>
        <v>6.283185307179586</v>
      </c>
      <c r="N28" s="65">
        <f t="shared" si="12"/>
        <v>3.141592653589793</v>
      </c>
      <c r="O28" s="47">
        <f t="shared" si="6"/>
        <v>0.3674234614174767</v>
      </c>
      <c r="P28" s="65">
        <f t="shared" si="7"/>
        <v>72</v>
      </c>
      <c r="Q28" s="47">
        <f t="shared" si="8"/>
        <v>72</v>
      </c>
      <c r="R28" s="47">
        <f t="shared" si="8"/>
        <v>72</v>
      </c>
      <c r="S28" s="47">
        <f t="shared" si="8"/>
        <v>72</v>
      </c>
      <c r="T28" s="47">
        <f t="shared" si="8"/>
        <v>72</v>
      </c>
      <c r="U28" s="65">
        <f t="shared" si="8"/>
        <v>72</v>
      </c>
      <c r="V28" s="67">
        <f t="shared" si="13"/>
        <v>72</v>
      </c>
      <c r="W28" s="47">
        <f t="shared" si="14"/>
        <v>1.5</v>
      </c>
      <c r="X28" s="47">
        <f t="shared" si="15"/>
        <v>0.4635254915624212</v>
      </c>
      <c r="Y28" s="65">
        <f t="shared" si="19"/>
        <v>1.4265847744427302</v>
      </c>
      <c r="Z28" s="68">
        <f t="shared" si="16"/>
        <v>0.4635254915624212</v>
      </c>
      <c r="AA28" s="65">
        <f t="shared" si="17"/>
        <v>1.4265847744427302</v>
      </c>
      <c r="AB28" s="47">
        <f t="shared" si="9"/>
        <v>5.130199320647456</v>
      </c>
      <c r="AC28" s="65">
        <f t="shared" si="18"/>
        <v>7.0685834705770345</v>
      </c>
    </row>
    <row r="29" spans="1:29" ht="12.75">
      <c r="A29" s="4">
        <v>9</v>
      </c>
      <c r="B29" s="47">
        <f t="shared" si="0"/>
        <v>0.225</v>
      </c>
      <c r="C29" s="65">
        <f t="shared" si="1"/>
        <v>81</v>
      </c>
      <c r="D29" s="47">
        <f t="shared" si="2"/>
        <v>81</v>
      </c>
      <c r="E29" s="47">
        <f t="shared" si="2"/>
        <v>81</v>
      </c>
      <c r="F29" s="47">
        <f t="shared" si="2"/>
        <v>81</v>
      </c>
      <c r="G29" s="47">
        <f t="shared" si="2"/>
        <v>81</v>
      </c>
      <c r="H29" s="65">
        <f t="shared" si="2"/>
        <v>81</v>
      </c>
      <c r="I29" s="65">
        <f t="shared" si="10"/>
        <v>81</v>
      </c>
      <c r="J29" s="47">
        <f t="shared" si="3"/>
        <v>1</v>
      </c>
      <c r="K29" s="47">
        <f t="shared" si="11"/>
        <v>0.15643446504023092</v>
      </c>
      <c r="L29" s="65">
        <f t="shared" si="4"/>
        <v>0.9876883405951378</v>
      </c>
      <c r="M29" s="47">
        <f t="shared" si="5"/>
        <v>6.283185307179586</v>
      </c>
      <c r="N29" s="65">
        <f t="shared" si="12"/>
        <v>3.141592653589793</v>
      </c>
      <c r="O29" s="47">
        <f t="shared" si="6"/>
        <v>0.4133513940946613</v>
      </c>
      <c r="P29" s="65">
        <f t="shared" si="7"/>
        <v>81</v>
      </c>
      <c r="Q29" s="47">
        <f t="shared" si="8"/>
        <v>81</v>
      </c>
      <c r="R29" s="47">
        <f t="shared" si="8"/>
        <v>81</v>
      </c>
      <c r="S29" s="47">
        <f t="shared" si="8"/>
        <v>81</v>
      </c>
      <c r="T29" s="47">
        <f t="shared" si="8"/>
        <v>81</v>
      </c>
      <c r="U29" s="65">
        <f t="shared" si="8"/>
        <v>81</v>
      </c>
      <c r="V29" s="67">
        <f t="shared" si="13"/>
        <v>81</v>
      </c>
      <c r="W29" s="47">
        <f t="shared" si="14"/>
        <v>1.5</v>
      </c>
      <c r="X29" s="47">
        <f t="shared" si="15"/>
        <v>0.23465169756034637</v>
      </c>
      <c r="Y29" s="65">
        <f t="shared" si="19"/>
        <v>1.4815325108927067</v>
      </c>
      <c r="Z29" s="68">
        <f t="shared" si="16"/>
        <v>0.23465169756034637</v>
      </c>
      <c r="AA29" s="65">
        <f t="shared" si="17"/>
        <v>1.4815325108927067</v>
      </c>
      <c r="AB29" s="47">
        <f t="shared" si="9"/>
        <v>5.130199320647456</v>
      </c>
      <c r="AC29" s="65">
        <f t="shared" si="18"/>
        <v>7.0685834705770345</v>
      </c>
    </row>
    <row r="30" spans="1:29" ht="12.75">
      <c r="A30" s="4">
        <v>10</v>
      </c>
      <c r="B30" s="47">
        <f t="shared" si="0"/>
        <v>0.25</v>
      </c>
      <c r="C30" s="65">
        <f t="shared" si="1"/>
        <v>90</v>
      </c>
      <c r="D30" s="47">
        <f aca="true" t="shared" si="20" ref="D30:H39">C30+(($C30+(180*$F$5/PI())*SIN(PI()*C30/180)-C30)/(1-$F$5*COS(PI()*C30/180)))</f>
        <v>90</v>
      </c>
      <c r="E30" s="47">
        <f t="shared" si="20"/>
        <v>90</v>
      </c>
      <c r="F30" s="47">
        <f t="shared" si="20"/>
        <v>90</v>
      </c>
      <c r="G30" s="47">
        <f t="shared" si="20"/>
        <v>90</v>
      </c>
      <c r="H30" s="65">
        <f t="shared" si="20"/>
        <v>90</v>
      </c>
      <c r="I30" s="65">
        <f t="shared" si="10"/>
        <v>90</v>
      </c>
      <c r="J30" s="47">
        <f t="shared" si="3"/>
        <v>1</v>
      </c>
      <c r="K30" s="47">
        <f t="shared" si="11"/>
        <v>6.1257422745431E-17</v>
      </c>
      <c r="L30" s="65">
        <f t="shared" si="4"/>
        <v>1</v>
      </c>
      <c r="M30" s="47">
        <f t="shared" si="5"/>
        <v>6.283185307179586</v>
      </c>
      <c r="N30" s="65">
        <f t="shared" si="12"/>
        <v>3.141592653589793</v>
      </c>
      <c r="O30" s="47">
        <f t="shared" si="6"/>
        <v>0.4592793267718459</v>
      </c>
      <c r="P30" s="65">
        <f t="shared" si="7"/>
        <v>90</v>
      </c>
      <c r="Q30" s="47">
        <f aca="true" t="shared" si="21" ref="Q30:U39">P30+(($P30+(180*$F$7/PI())*SIN(PI()*P30/180)-P30)/(1-$F$7*COS(PI()*P30/180)))</f>
        <v>90</v>
      </c>
      <c r="R30" s="47">
        <f t="shared" si="21"/>
        <v>90</v>
      </c>
      <c r="S30" s="47">
        <f t="shared" si="21"/>
        <v>90</v>
      </c>
      <c r="T30" s="47">
        <f t="shared" si="21"/>
        <v>90</v>
      </c>
      <c r="U30" s="65">
        <f t="shared" si="21"/>
        <v>90</v>
      </c>
      <c r="V30" s="67">
        <f t="shared" si="13"/>
        <v>90</v>
      </c>
      <c r="W30" s="47">
        <f t="shared" si="14"/>
        <v>1.5</v>
      </c>
      <c r="X30" s="47">
        <f t="shared" si="15"/>
        <v>9.18861341181465E-17</v>
      </c>
      <c r="Y30" s="65">
        <f t="shared" si="19"/>
        <v>1.5</v>
      </c>
      <c r="Z30" s="68">
        <f t="shared" si="16"/>
        <v>9.18861341181465E-17</v>
      </c>
      <c r="AA30" s="65">
        <f t="shared" si="17"/>
        <v>1.5</v>
      </c>
      <c r="AB30" s="47">
        <f t="shared" si="9"/>
        <v>5.130199320647456</v>
      </c>
      <c r="AC30" s="65">
        <f t="shared" si="18"/>
        <v>7.0685834705770345</v>
      </c>
    </row>
    <row r="31" spans="1:29" ht="12.75">
      <c r="A31" s="4">
        <v>11</v>
      </c>
      <c r="B31" s="47">
        <f t="shared" si="0"/>
        <v>0.275</v>
      </c>
      <c r="C31" s="65">
        <f t="shared" si="1"/>
        <v>99.00000000000001</v>
      </c>
      <c r="D31" s="47">
        <f t="shared" si="20"/>
        <v>99.00000000000001</v>
      </c>
      <c r="E31" s="47">
        <f t="shared" si="20"/>
        <v>99.00000000000001</v>
      </c>
      <c r="F31" s="47">
        <f t="shared" si="20"/>
        <v>99.00000000000001</v>
      </c>
      <c r="G31" s="47">
        <f t="shared" si="20"/>
        <v>99.00000000000001</v>
      </c>
      <c r="H31" s="65">
        <f t="shared" si="20"/>
        <v>99.00000000000001</v>
      </c>
      <c r="I31" s="65">
        <f t="shared" si="10"/>
        <v>99.00000000000001</v>
      </c>
      <c r="J31" s="47">
        <f t="shared" si="3"/>
        <v>1</v>
      </c>
      <c r="K31" s="47">
        <f t="shared" si="11"/>
        <v>-0.15643446504023104</v>
      </c>
      <c r="L31" s="65">
        <f t="shared" si="4"/>
        <v>0.9876883405951377</v>
      </c>
      <c r="M31" s="47">
        <f t="shared" si="5"/>
        <v>6.283185307179586</v>
      </c>
      <c r="N31" s="65">
        <f t="shared" si="12"/>
        <v>3.141592653589793</v>
      </c>
      <c r="O31" s="47">
        <f t="shared" si="6"/>
        <v>0.5052072594490304</v>
      </c>
      <c r="P31" s="65">
        <f t="shared" si="7"/>
        <v>98.99999999999999</v>
      </c>
      <c r="Q31" s="47">
        <f t="shared" si="21"/>
        <v>98.99999999999999</v>
      </c>
      <c r="R31" s="47">
        <f t="shared" si="21"/>
        <v>98.99999999999999</v>
      </c>
      <c r="S31" s="47">
        <f t="shared" si="21"/>
        <v>98.99999999999999</v>
      </c>
      <c r="T31" s="47">
        <f t="shared" si="21"/>
        <v>98.99999999999999</v>
      </c>
      <c r="U31" s="65">
        <f t="shared" si="21"/>
        <v>98.99999999999999</v>
      </c>
      <c r="V31" s="67">
        <f t="shared" si="13"/>
        <v>98.99999999999999</v>
      </c>
      <c r="W31" s="47">
        <f t="shared" si="14"/>
        <v>1.5</v>
      </c>
      <c r="X31" s="47">
        <f t="shared" si="15"/>
        <v>-0.23465169756034587</v>
      </c>
      <c r="Y31" s="65">
        <f t="shared" si="19"/>
        <v>1.4815325108927067</v>
      </c>
      <c r="Z31" s="68">
        <f t="shared" si="16"/>
        <v>-0.23465169756034587</v>
      </c>
      <c r="AA31" s="65">
        <f t="shared" si="17"/>
        <v>1.4815325108927067</v>
      </c>
      <c r="AB31" s="47">
        <f t="shared" si="9"/>
        <v>5.130199320647456</v>
      </c>
      <c r="AC31" s="65">
        <f t="shared" si="18"/>
        <v>7.0685834705770345</v>
      </c>
    </row>
    <row r="32" spans="1:29" ht="12.75">
      <c r="A32" s="4">
        <v>12</v>
      </c>
      <c r="B32" s="47">
        <f t="shared" si="0"/>
        <v>0.30000000000000004</v>
      </c>
      <c r="C32" s="65">
        <f t="shared" si="1"/>
        <v>108.00000000000001</v>
      </c>
      <c r="D32" s="47">
        <f t="shared" si="20"/>
        <v>108.00000000000001</v>
      </c>
      <c r="E32" s="47">
        <f t="shared" si="20"/>
        <v>108.00000000000001</v>
      </c>
      <c r="F32" s="47">
        <f t="shared" si="20"/>
        <v>108.00000000000001</v>
      </c>
      <c r="G32" s="47">
        <f t="shared" si="20"/>
        <v>108.00000000000001</v>
      </c>
      <c r="H32" s="65">
        <f t="shared" si="20"/>
        <v>108.00000000000001</v>
      </c>
      <c r="I32" s="65">
        <f t="shared" si="10"/>
        <v>108.00000000000001</v>
      </c>
      <c r="J32" s="47">
        <f t="shared" si="3"/>
        <v>1</v>
      </c>
      <c r="K32" s="47">
        <f t="shared" si="11"/>
        <v>-0.30901699437494756</v>
      </c>
      <c r="L32" s="65">
        <f t="shared" si="4"/>
        <v>0.9510565162951535</v>
      </c>
      <c r="M32" s="47">
        <f t="shared" si="5"/>
        <v>6.283185307179586</v>
      </c>
      <c r="N32" s="65">
        <f t="shared" si="12"/>
        <v>3.141592653589793</v>
      </c>
      <c r="O32" s="47">
        <f t="shared" si="6"/>
        <v>0.5511351921262151</v>
      </c>
      <c r="P32" s="65">
        <f t="shared" si="7"/>
        <v>108</v>
      </c>
      <c r="Q32" s="47">
        <f t="shared" si="21"/>
        <v>108</v>
      </c>
      <c r="R32" s="47">
        <f t="shared" si="21"/>
        <v>108</v>
      </c>
      <c r="S32" s="47">
        <f t="shared" si="21"/>
        <v>108</v>
      </c>
      <c r="T32" s="47">
        <f t="shared" si="21"/>
        <v>108</v>
      </c>
      <c r="U32" s="65">
        <f t="shared" si="21"/>
        <v>108</v>
      </c>
      <c r="V32" s="67">
        <f t="shared" si="13"/>
        <v>108</v>
      </c>
      <c r="W32" s="47">
        <f t="shared" si="14"/>
        <v>1.5</v>
      </c>
      <c r="X32" s="47">
        <f t="shared" si="15"/>
        <v>-0.463525491562421</v>
      </c>
      <c r="Y32" s="65">
        <f t="shared" si="19"/>
        <v>1.4265847744427305</v>
      </c>
      <c r="Z32" s="68">
        <f t="shared" si="16"/>
        <v>-0.463525491562421</v>
      </c>
      <c r="AA32" s="65">
        <f t="shared" si="17"/>
        <v>1.4265847744427305</v>
      </c>
      <c r="AB32" s="47">
        <f t="shared" si="9"/>
        <v>5.130199320647456</v>
      </c>
      <c r="AC32" s="65">
        <f t="shared" si="18"/>
        <v>7.0685834705770345</v>
      </c>
    </row>
    <row r="33" spans="1:29" ht="12.75">
      <c r="A33" s="4">
        <v>13</v>
      </c>
      <c r="B33" s="47">
        <f t="shared" si="0"/>
        <v>0.325</v>
      </c>
      <c r="C33" s="65">
        <f t="shared" si="1"/>
        <v>117</v>
      </c>
      <c r="D33" s="47">
        <f t="shared" si="20"/>
        <v>117</v>
      </c>
      <c r="E33" s="47">
        <f t="shared" si="20"/>
        <v>117</v>
      </c>
      <c r="F33" s="47">
        <f t="shared" si="20"/>
        <v>117</v>
      </c>
      <c r="G33" s="47">
        <f t="shared" si="20"/>
        <v>117</v>
      </c>
      <c r="H33" s="65">
        <f t="shared" si="20"/>
        <v>117</v>
      </c>
      <c r="I33" s="65">
        <f t="shared" si="10"/>
        <v>117</v>
      </c>
      <c r="J33" s="47">
        <f t="shared" si="3"/>
        <v>1</v>
      </c>
      <c r="K33" s="47">
        <f t="shared" si="11"/>
        <v>-0.4539904997395467</v>
      </c>
      <c r="L33" s="65">
        <f t="shared" si="4"/>
        <v>0.8910065241883679</v>
      </c>
      <c r="M33" s="47">
        <f t="shared" si="5"/>
        <v>6.283185307179586</v>
      </c>
      <c r="N33" s="65">
        <f t="shared" si="12"/>
        <v>3.141592653589793</v>
      </c>
      <c r="O33" s="47">
        <f t="shared" si="6"/>
        <v>0.5970631248033997</v>
      </c>
      <c r="P33" s="65">
        <f t="shared" si="7"/>
        <v>117.00000000000001</v>
      </c>
      <c r="Q33" s="47">
        <f t="shared" si="21"/>
        <v>117.00000000000001</v>
      </c>
      <c r="R33" s="47">
        <f t="shared" si="21"/>
        <v>117.00000000000001</v>
      </c>
      <c r="S33" s="47">
        <f t="shared" si="21"/>
        <v>117.00000000000001</v>
      </c>
      <c r="T33" s="47">
        <f t="shared" si="21"/>
        <v>117.00000000000001</v>
      </c>
      <c r="U33" s="65">
        <f t="shared" si="21"/>
        <v>117.00000000000001</v>
      </c>
      <c r="V33" s="67">
        <f t="shared" si="13"/>
        <v>117.00000000000001</v>
      </c>
      <c r="W33" s="47">
        <f t="shared" si="14"/>
        <v>1.5</v>
      </c>
      <c r="X33" s="47">
        <f t="shared" si="15"/>
        <v>-0.6809857496093207</v>
      </c>
      <c r="Y33" s="65">
        <f t="shared" si="19"/>
        <v>1.3365097862825515</v>
      </c>
      <c r="Z33" s="68">
        <f t="shared" si="16"/>
        <v>-0.6809857496093207</v>
      </c>
      <c r="AA33" s="65">
        <f t="shared" si="17"/>
        <v>1.3365097862825515</v>
      </c>
      <c r="AB33" s="47">
        <f t="shared" si="9"/>
        <v>5.130199320647456</v>
      </c>
      <c r="AC33" s="65">
        <f t="shared" si="18"/>
        <v>7.0685834705770345</v>
      </c>
    </row>
    <row r="34" spans="1:29" ht="12.75">
      <c r="A34" s="4">
        <v>14</v>
      </c>
      <c r="B34" s="47">
        <f t="shared" si="0"/>
        <v>0.35000000000000003</v>
      </c>
      <c r="C34" s="65">
        <f t="shared" si="1"/>
        <v>126.00000000000001</v>
      </c>
      <c r="D34" s="47">
        <f t="shared" si="20"/>
        <v>126.00000000000001</v>
      </c>
      <c r="E34" s="47">
        <f t="shared" si="20"/>
        <v>126.00000000000001</v>
      </c>
      <c r="F34" s="47">
        <f t="shared" si="20"/>
        <v>126.00000000000001</v>
      </c>
      <c r="G34" s="47">
        <f t="shared" si="20"/>
        <v>126.00000000000001</v>
      </c>
      <c r="H34" s="65">
        <f t="shared" si="20"/>
        <v>126.00000000000001</v>
      </c>
      <c r="I34" s="65">
        <f t="shared" si="10"/>
        <v>126</v>
      </c>
      <c r="J34" s="47">
        <f t="shared" si="3"/>
        <v>1</v>
      </c>
      <c r="K34" s="47">
        <f t="shared" si="11"/>
        <v>-0.587785252292473</v>
      </c>
      <c r="L34" s="65">
        <f t="shared" si="4"/>
        <v>0.8090169943749475</v>
      </c>
      <c r="M34" s="47">
        <f t="shared" si="5"/>
        <v>6.283185307179586</v>
      </c>
      <c r="N34" s="65">
        <f t="shared" si="12"/>
        <v>3.141592653589793</v>
      </c>
      <c r="O34" s="47">
        <f t="shared" si="6"/>
        <v>0.6429910574805843</v>
      </c>
      <c r="P34" s="65">
        <f t="shared" si="7"/>
        <v>126</v>
      </c>
      <c r="Q34" s="47">
        <f t="shared" si="21"/>
        <v>126</v>
      </c>
      <c r="R34" s="47">
        <f t="shared" si="21"/>
        <v>126</v>
      </c>
      <c r="S34" s="47">
        <f t="shared" si="21"/>
        <v>126</v>
      </c>
      <c r="T34" s="47">
        <f t="shared" si="21"/>
        <v>126</v>
      </c>
      <c r="U34" s="65">
        <f t="shared" si="21"/>
        <v>126</v>
      </c>
      <c r="V34" s="67">
        <f t="shared" si="13"/>
        <v>126</v>
      </c>
      <c r="W34" s="47">
        <f t="shared" si="14"/>
        <v>1.5</v>
      </c>
      <c r="X34" s="47">
        <f t="shared" si="15"/>
        <v>-0.8816778784387096</v>
      </c>
      <c r="Y34" s="65">
        <f t="shared" si="19"/>
        <v>1.2135254915624212</v>
      </c>
      <c r="Z34" s="68">
        <f t="shared" si="16"/>
        <v>-0.8816778784387096</v>
      </c>
      <c r="AA34" s="65">
        <f t="shared" si="17"/>
        <v>1.2135254915624212</v>
      </c>
      <c r="AB34" s="47">
        <f t="shared" si="9"/>
        <v>5.130199320647456</v>
      </c>
      <c r="AC34" s="65">
        <f t="shared" si="18"/>
        <v>7.0685834705770345</v>
      </c>
    </row>
    <row r="35" spans="1:29" ht="12.75">
      <c r="A35" s="4">
        <v>15</v>
      </c>
      <c r="B35" s="47">
        <f t="shared" si="0"/>
        <v>0.375</v>
      </c>
      <c r="C35" s="65">
        <f t="shared" si="1"/>
        <v>135</v>
      </c>
      <c r="D35" s="47">
        <f t="shared" si="20"/>
        <v>135</v>
      </c>
      <c r="E35" s="47">
        <f t="shared" si="20"/>
        <v>135</v>
      </c>
      <c r="F35" s="47">
        <f t="shared" si="20"/>
        <v>135</v>
      </c>
      <c r="G35" s="47">
        <f t="shared" si="20"/>
        <v>135</v>
      </c>
      <c r="H35" s="65">
        <f t="shared" si="20"/>
        <v>135</v>
      </c>
      <c r="I35" s="65">
        <f t="shared" si="10"/>
        <v>135</v>
      </c>
      <c r="J35" s="47">
        <f t="shared" si="3"/>
        <v>1</v>
      </c>
      <c r="K35" s="47">
        <f t="shared" si="11"/>
        <v>-0.7071067811865475</v>
      </c>
      <c r="L35" s="65">
        <f t="shared" si="4"/>
        <v>0.7071067811865476</v>
      </c>
      <c r="M35" s="47">
        <f t="shared" si="5"/>
        <v>6.283185307179586</v>
      </c>
      <c r="N35" s="65">
        <f t="shared" si="12"/>
        <v>3.141592653589793</v>
      </c>
      <c r="O35" s="47">
        <f t="shared" si="6"/>
        <v>0.6889189901577688</v>
      </c>
      <c r="P35" s="65">
        <f t="shared" si="7"/>
        <v>135</v>
      </c>
      <c r="Q35" s="47">
        <f t="shared" si="21"/>
        <v>135</v>
      </c>
      <c r="R35" s="47">
        <f t="shared" si="21"/>
        <v>135</v>
      </c>
      <c r="S35" s="47">
        <f t="shared" si="21"/>
        <v>135</v>
      </c>
      <c r="T35" s="47">
        <f t="shared" si="21"/>
        <v>135</v>
      </c>
      <c r="U35" s="65">
        <f t="shared" si="21"/>
        <v>135</v>
      </c>
      <c r="V35" s="67">
        <f t="shared" si="13"/>
        <v>135</v>
      </c>
      <c r="W35" s="47">
        <f t="shared" si="14"/>
        <v>1.5</v>
      </c>
      <c r="X35" s="47">
        <f t="shared" si="15"/>
        <v>-1.0606601717798212</v>
      </c>
      <c r="Y35" s="65">
        <f t="shared" si="19"/>
        <v>1.0606601717798214</v>
      </c>
      <c r="Z35" s="68">
        <f t="shared" si="16"/>
        <v>-1.0606601717798212</v>
      </c>
      <c r="AA35" s="65">
        <f t="shared" si="17"/>
        <v>1.0606601717798214</v>
      </c>
      <c r="AB35" s="47">
        <f t="shared" si="9"/>
        <v>5.130199320647456</v>
      </c>
      <c r="AC35" s="65">
        <f t="shared" si="18"/>
        <v>7.0685834705770345</v>
      </c>
    </row>
    <row r="36" spans="1:29" ht="12.75">
      <c r="A36" s="4">
        <v>16</v>
      </c>
      <c r="B36" s="47">
        <f t="shared" si="0"/>
        <v>0.4</v>
      </c>
      <c r="C36" s="65">
        <f t="shared" si="1"/>
        <v>144</v>
      </c>
      <c r="D36" s="47">
        <f t="shared" si="20"/>
        <v>144</v>
      </c>
      <c r="E36" s="47">
        <f t="shared" si="20"/>
        <v>144</v>
      </c>
      <c r="F36" s="47">
        <f t="shared" si="20"/>
        <v>144</v>
      </c>
      <c r="G36" s="47">
        <f t="shared" si="20"/>
        <v>144</v>
      </c>
      <c r="H36" s="65">
        <f t="shared" si="20"/>
        <v>144</v>
      </c>
      <c r="I36" s="65">
        <f t="shared" si="10"/>
        <v>144</v>
      </c>
      <c r="J36" s="47">
        <f t="shared" si="3"/>
        <v>1</v>
      </c>
      <c r="K36" s="47">
        <f t="shared" si="11"/>
        <v>-0.8090169943749473</v>
      </c>
      <c r="L36" s="65">
        <f t="shared" si="4"/>
        <v>0.5877852522924732</v>
      </c>
      <c r="M36" s="47">
        <f t="shared" si="5"/>
        <v>6.283185307179586</v>
      </c>
      <c r="N36" s="65">
        <f t="shared" si="12"/>
        <v>3.141592653589793</v>
      </c>
      <c r="O36" s="47">
        <f t="shared" si="6"/>
        <v>0.7348469228349535</v>
      </c>
      <c r="P36" s="65">
        <f t="shared" si="7"/>
        <v>144</v>
      </c>
      <c r="Q36" s="47">
        <f t="shared" si="21"/>
        <v>144</v>
      </c>
      <c r="R36" s="47">
        <f t="shared" si="21"/>
        <v>144</v>
      </c>
      <c r="S36" s="47">
        <f t="shared" si="21"/>
        <v>144</v>
      </c>
      <c r="T36" s="47">
        <f t="shared" si="21"/>
        <v>144</v>
      </c>
      <c r="U36" s="65">
        <f t="shared" si="21"/>
        <v>144</v>
      </c>
      <c r="V36" s="67">
        <f t="shared" si="13"/>
        <v>144</v>
      </c>
      <c r="W36" s="47">
        <f t="shared" si="14"/>
        <v>1.5</v>
      </c>
      <c r="X36" s="47">
        <f t="shared" si="15"/>
        <v>-1.213525491562421</v>
      </c>
      <c r="Y36" s="65">
        <f t="shared" si="19"/>
        <v>0.8816778784387098</v>
      </c>
      <c r="Z36" s="68">
        <f t="shared" si="16"/>
        <v>-1.213525491562421</v>
      </c>
      <c r="AA36" s="65">
        <f t="shared" si="17"/>
        <v>0.8816778784387098</v>
      </c>
      <c r="AB36" s="47">
        <f t="shared" si="9"/>
        <v>5.130199320647456</v>
      </c>
      <c r="AC36" s="65">
        <f t="shared" si="18"/>
        <v>7.0685834705770345</v>
      </c>
    </row>
    <row r="37" spans="1:29" ht="12.75">
      <c r="A37" s="4">
        <v>17</v>
      </c>
      <c r="B37" s="47">
        <f t="shared" si="0"/>
        <v>0.42500000000000004</v>
      </c>
      <c r="C37" s="65">
        <f t="shared" si="1"/>
        <v>153.00000000000003</v>
      </c>
      <c r="D37" s="47">
        <f t="shared" si="20"/>
        <v>153.00000000000003</v>
      </c>
      <c r="E37" s="47">
        <f t="shared" si="20"/>
        <v>153.00000000000003</v>
      </c>
      <c r="F37" s="47">
        <f t="shared" si="20"/>
        <v>153.00000000000003</v>
      </c>
      <c r="G37" s="47">
        <f t="shared" si="20"/>
        <v>153.00000000000003</v>
      </c>
      <c r="H37" s="65">
        <f t="shared" si="20"/>
        <v>153.00000000000003</v>
      </c>
      <c r="I37" s="65">
        <f t="shared" si="10"/>
        <v>153.00000000000003</v>
      </c>
      <c r="J37" s="47">
        <f t="shared" si="3"/>
        <v>1</v>
      </c>
      <c r="K37" s="47">
        <f t="shared" si="11"/>
        <v>-0.891006524188368</v>
      </c>
      <c r="L37" s="65">
        <f t="shared" si="4"/>
        <v>0.45399049973954647</v>
      </c>
      <c r="M37" s="47">
        <f t="shared" si="5"/>
        <v>6.283185307179586</v>
      </c>
      <c r="N37" s="65">
        <f t="shared" si="12"/>
        <v>3.141592653589793</v>
      </c>
      <c r="O37" s="47">
        <f t="shared" si="6"/>
        <v>0.7807748555121381</v>
      </c>
      <c r="P37" s="65">
        <f t="shared" si="7"/>
        <v>153</v>
      </c>
      <c r="Q37" s="47">
        <f t="shared" si="21"/>
        <v>153</v>
      </c>
      <c r="R37" s="47">
        <f t="shared" si="21"/>
        <v>153</v>
      </c>
      <c r="S37" s="47">
        <f t="shared" si="21"/>
        <v>153</v>
      </c>
      <c r="T37" s="47">
        <f t="shared" si="21"/>
        <v>153</v>
      </c>
      <c r="U37" s="65">
        <f t="shared" si="21"/>
        <v>153</v>
      </c>
      <c r="V37" s="67">
        <f t="shared" si="13"/>
        <v>153</v>
      </c>
      <c r="W37" s="47">
        <f t="shared" si="14"/>
        <v>1.5</v>
      </c>
      <c r="X37" s="47">
        <f t="shared" si="15"/>
        <v>-1.3365097862825517</v>
      </c>
      <c r="Y37" s="65">
        <f t="shared" si="19"/>
        <v>0.6809857496093203</v>
      </c>
      <c r="Z37" s="68">
        <f t="shared" si="16"/>
        <v>-1.3365097862825517</v>
      </c>
      <c r="AA37" s="65">
        <f t="shared" si="17"/>
        <v>0.6809857496093203</v>
      </c>
      <c r="AB37" s="47">
        <f t="shared" si="9"/>
        <v>5.130199320647456</v>
      </c>
      <c r="AC37" s="65">
        <f t="shared" si="18"/>
        <v>7.0685834705770345</v>
      </c>
    </row>
    <row r="38" spans="1:29" ht="12.75">
      <c r="A38" s="4">
        <v>18</v>
      </c>
      <c r="B38" s="47">
        <f t="shared" si="0"/>
        <v>0.45</v>
      </c>
      <c r="C38" s="65">
        <f t="shared" si="1"/>
        <v>162</v>
      </c>
      <c r="D38" s="47">
        <f t="shared" si="20"/>
        <v>162</v>
      </c>
      <c r="E38" s="47">
        <f t="shared" si="20"/>
        <v>162</v>
      </c>
      <c r="F38" s="47">
        <f t="shared" si="20"/>
        <v>162</v>
      </c>
      <c r="G38" s="47">
        <f t="shared" si="20"/>
        <v>162</v>
      </c>
      <c r="H38" s="65">
        <f t="shared" si="20"/>
        <v>162</v>
      </c>
      <c r="I38" s="65">
        <f t="shared" si="10"/>
        <v>162</v>
      </c>
      <c r="J38" s="47">
        <f t="shared" si="3"/>
        <v>1</v>
      </c>
      <c r="K38" s="47">
        <f t="shared" si="11"/>
        <v>-0.9510565162951535</v>
      </c>
      <c r="L38" s="65">
        <f t="shared" si="4"/>
        <v>0.3090169943749475</v>
      </c>
      <c r="M38" s="47">
        <f t="shared" si="5"/>
        <v>6.283185307179586</v>
      </c>
      <c r="N38" s="65">
        <f t="shared" si="12"/>
        <v>3.141592653589793</v>
      </c>
      <c r="O38" s="47">
        <f t="shared" si="6"/>
        <v>0.8267027881893226</v>
      </c>
      <c r="P38" s="65">
        <f t="shared" si="7"/>
        <v>162</v>
      </c>
      <c r="Q38" s="47">
        <f t="shared" si="21"/>
        <v>162</v>
      </c>
      <c r="R38" s="47">
        <f t="shared" si="21"/>
        <v>162</v>
      </c>
      <c r="S38" s="47">
        <f t="shared" si="21"/>
        <v>162</v>
      </c>
      <c r="T38" s="47">
        <f t="shared" si="21"/>
        <v>162</v>
      </c>
      <c r="U38" s="65">
        <f t="shared" si="21"/>
        <v>162</v>
      </c>
      <c r="V38" s="67">
        <f t="shared" si="13"/>
        <v>162</v>
      </c>
      <c r="W38" s="47">
        <f t="shared" si="14"/>
        <v>1.5</v>
      </c>
      <c r="X38" s="47">
        <f t="shared" si="15"/>
        <v>-1.4265847744427302</v>
      </c>
      <c r="Y38" s="65">
        <f t="shared" si="19"/>
        <v>0.4635254915624213</v>
      </c>
      <c r="Z38" s="68">
        <f t="shared" si="16"/>
        <v>-1.4265847744427302</v>
      </c>
      <c r="AA38" s="65">
        <f t="shared" si="17"/>
        <v>0.4635254915624213</v>
      </c>
      <c r="AB38" s="47">
        <f t="shared" si="9"/>
        <v>5.130199320647456</v>
      </c>
      <c r="AC38" s="65">
        <f t="shared" si="18"/>
        <v>7.0685834705770345</v>
      </c>
    </row>
    <row r="39" spans="1:29" ht="12.75">
      <c r="A39" s="4">
        <v>19</v>
      </c>
      <c r="B39" s="47">
        <f t="shared" si="0"/>
        <v>0.47500000000000003</v>
      </c>
      <c r="C39" s="65">
        <f t="shared" si="1"/>
        <v>171</v>
      </c>
      <c r="D39" s="47">
        <f t="shared" si="20"/>
        <v>171</v>
      </c>
      <c r="E39" s="47">
        <f t="shared" si="20"/>
        <v>171</v>
      </c>
      <c r="F39" s="47">
        <f t="shared" si="20"/>
        <v>171</v>
      </c>
      <c r="G39" s="47">
        <f t="shared" si="20"/>
        <v>171</v>
      </c>
      <c r="H39" s="65">
        <f t="shared" si="20"/>
        <v>171</v>
      </c>
      <c r="I39" s="65">
        <f t="shared" si="10"/>
        <v>171</v>
      </c>
      <c r="J39" s="47">
        <f t="shared" si="3"/>
        <v>1</v>
      </c>
      <c r="K39" s="47">
        <f t="shared" si="11"/>
        <v>-0.9876883405951377</v>
      </c>
      <c r="L39" s="65">
        <f t="shared" si="4"/>
        <v>0.15643446504023098</v>
      </c>
      <c r="M39" s="47">
        <f t="shared" si="5"/>
        <v>6.283185307179586</v>
      </c>
      <c r="N39" s="65">
        <f t="shared" si="12"/>
        <v>3.141592653589793</v>
      </c>
      <c r="O39" s="47">
        <f t="shared" si="6"/>
        <v>0.8726307208665072</v>
      </c>
      <c r="P39" s="65">
        <f t="shared" si="7"/>
        <v>171</v>
      </c>
      <c r="Q39" s="47">
        <f t="shared" si="21"/>
        <v>171</v>
      </c>
      <c r="R39" s="47">
        <f t="shared" si="21"/>
        <v>171</v>
      </c>
      <c r="S39" s="47">
        <f t="shared" si="21"/>
        <v>171</v>
      </c>
      <c r="T39" s="47">
        <f t="shared" si="21"/>
        <v>171</v>
      </c>
      <c r="U39" s="65">
        <f t="shared" si="21"/>
        <v>171</v>
      </c>
      <c r="V39" s="67">
        <f t="shared" si="13"/>
        <v>171</v>
      </c>
      <c r="W39" s="47">
        <f t="shared" si="14"/>
        <v>1.5</v>
      </c>
      <c r="X39" s="47">
        <f t="shared" si="15"/>
        <v>-1.4815325108927064</v>
      </c>
      <c r="Y39" s="65">
        <f t="shared" si="19"/>
        <v>0.23465169756034648</v>
      </c>
      <c r="Z39" s="68">
        <f t="shared" si="16"/>
        <v>-1.4815325108927064</v>
      </c>
      <c r="AA39" s="65">
        <f t="shared" si="17"/>
        <v>0.23465169756034648</v>
      </c>
      <c r="AB39" s="47">
        <f t="shared" si="9"/>
        <v>5.130199320647456</v>
      </c>
      <c r="AC39" s="65">
        <f t="shared" si="18"/>
        <v>7.0685834705770345</v>
      </c>
    </row>
    <row r="40" spans="1:29" ht="12.75">
      <c r="A40" s="4">
        <v>20</v>
      </c>
      <c r="B40" s="47">
        <f t="shared" si="0"/>
        <v>0.5</v>
      </c>
      <c r="C40" s="65">
        <f t="shared" si="1"/>
        <v>180</v>
      </c>
      <c r="D40" s="47">
        <f aca="true" t="shared" si="22" ref="D40:H49">C40+(($C40+(180*$F$5/PI())*SIN(PI()*C40/180)-C40)/(1-$F$5*COS(PI()*C40/180)))</f>
        <v>180</v>
      </c>
      <c r="E40" s="47">
        <f t="shared" si="22"/>
        <v>180</v>
      </c>
      <c r="F40" s="47">
        <f t="shared" si="22"/>
        <v>180</v>
      </c>
      <c r="G40" s="47">
        <f t="shared" si="22"/>
        <v>180</v>
      </c>
      <c r="H40" s="65">
        <f t="shared" si="22"/>
        <v>180</v>
      </c>
      <c r="I40" s="65">
        <f t="shared" si="10"/>
        <v>180</v>
      </c>
      <c r="J40" s="47">
        <f t="shared" si="3"/>
        <v>1</v>
      </c>
      <c r="K40" s="47">
        <f t="shared" si="11"/>
        <v>-1</v>
      </c>
      <c r="L40" s="65">
        <f t="shared" si="4"/>
        <v>1.22514845490862E-16</v>
      </c>
      <c r="M40" s="47">
        <f t="shared" si="5"/>
        <v>6.283185307179586</v>
      </c>
      <c r="N40" s="65">
        <f t="shared" si="12"/>
        <v>3.141592653589793</v>
      </c>
      <c r="O40" s="47">
        <f t="shared" si="6"/>
        <v>0.9185586535436918</v>
      </c>
      <c r="P40" s="65">
        <f t="shared" si="7"/>
        <v>180</v>
      </c>
      <c r="Q40" s="47">
        <f aca="true" t="shared" si="23" ref="Q40:U49">P40+(($P40+(180*$F$7/PI())*SIN(PI()*P40/180)-P40)/(1-$F$7*COS(PI()*P40/180)))</f>
        <v>180</v>
      </c>
      <c r="R40" s="47">
        <f t="shared" si="23"/>
        <v>180</v>
      </c>
      <c r="S40" s="47">
        <f t="shared" si="23"/>
        <v>180</v>
      </c>
      <c r="T40" s="47">
        <f t="shared" si="23"/>
        <v>180</v>
      </c>
      <c r="U40" s="65">
        <f t="shared" si="23"/>
        <v>180</v>
      </c>
      <c r="V40" s="67">
        <f t="shared" si="13"/>
        <v>180</v>
      </c>
      <c r="W40" s="47">
        <f t="shared" si="14"/>
        <v>1.5</v>
      </c>
      <c r="X40" s="47">
        <f t="shared" si="15"/>
        <v>-1.5</v>
      </c>
      <c r="Y40" s="65">
        <f t="shared" si="19"/>
        <v>1.83772268236293E-16</v>
      </c>
      <c r="Z40" s="68">
        <f t="shared" si="16"/>
        <v>-1.5</v>
      </c>
      <c r="AA40" s="65">
        <f t="shared" si="17"/>
        <v>1.83772268236293E-16</v>
      </c>
      <c r="AB40" s="47">
        <f t="shared" si="9"/>
        <v>5.130199320647456</v>
      </c>
      <c r="AC40" s="65">
        <f t="shared" si="18"/>
        <v>7.0685834705770345</v>
      </c>
    </row>
    <row r="41" spans="1:29" ht="12.75">
      <c r="A41" s="4">
        <v>21</v>
      </c>
      <c r="B41" s="47">
        <f t="shared" si="0"/>
        <v>0.525</v>
      </c>
      <c r="C41" s="65">
        <f t="shared" si="1"/>
        <v>189</v>
      </c>
      <c r="D41" s="47">
        <f t="shared" si="22"/>
        <v>189</v>
      </c>
      <c r="E41" s="47">
        <f t="shared" si="22"/>
        <v>189</v>
      </c>
      <c r="F41" s="47">
        <f t="shared" si="22"/>
        <v>189</v>
      </c>
      <c r="G41" s="47">
        <f t="shared" si="22"/>
        <v>189</v>
      </c>
      <c r="H41" s="65">
        <f t="shared" si="22"/>
        <v>189</v>
      </c>
      <c r="I41" s="65">
        <f>360+(2*180*ATAN(SQRT((1+$F$5)/(1-$F$5))*TAN(PI()*H41/360))/PI())</f>
        <v>188.99999999999997</v>
      </c>
      <c r="J41" s="47">
        <f t="shared" si="3"/>
        <v>1</v>
      </c>
      <c r="K41" s="47">
        <f t="shared" si="11"/>
        <v>-0.9876883405951378</v>
      </c>
      <c r="L41" s="65">
        <f t="shared" si="4"/>
        <v>-0.1564344650402303</v>
      </c>
      <c r="M41" s="47">
        <f t="shared" si="5"/>
        <v>6.283185307179586</v>
      </c>
      <c r="N41" s="65">
        <f t="shared" si="12"/>
        <v>3.141592653589793</v>
      </c>
      <c r="O41" s="47">
        <f t="shared" si="6"/>
        <v>0.9644865862208765</v>
      </c>
      <c r="P41" s="65">
        <f t="shared" si="7"/>
        <v>189</v>
      </c>
      <c r="Q41" s="47">
        <f t="shared" si="23"/>
        <v>189</v>
      </c>
      <c r="R41" s="47">
        <f t="shared" si="23"/>
        <v>189</v>
      </c>
      <c r="S41" s="47">
        <f t="shared" si="23"/>
        <v>189</v>
      </c>
      <c r="T41" s="47">
        <f t="shared" si="23"/>
        <v>189</v>
      </c>
      <c r="U41" s="65">
        <f t="shared" si="23"/>
        <v>189</v>
      </c>
      <c r="V41" s="67">
        <f>360+(2*180*ATAN(SQRT((1+$F$7)/(1-$F$7))*TAN(PI()*U41/360))/PI())</f>
        <v>188.99999999999997</v>
      </c>
      <c r="W41" s="47">
        <f t="shared" si="14"/>
        <v>1.5</v>
      </c>
      <c r="X41" s="47">
        <f t="shared" si="15"/>
        <v>-1.4815325108927067</v>
      </c>
      <c r="Y41" s="65">
        <f t="shared" si="19"/>
        <v>-0.23465169756034548</v>
      </c>
      <c r="Z41" s="68">
        <f t="shared" si="16"/>
        <v>-1.4815325108927067</v>
      </c>
      <c r="AA41" s="65">
        <f t="shared" si="17"/>
        <v>-0.23465169756034548</v>
      </c>
      <c r="AB41" s="47">
        <f t="shared" si="9"/>
        <v>5.130199320647456</v>
      </c>
      <c r="AC41" s="65">
        <f t="shared" si="18"/>
        <v>7.0685834705770345</v>
      </c>
    </row>
    <row r="42" spans="1:29" ht="12.75">
      <c r="A42" s="4">
        <v>22</v>
      </c>
      <c r="B42" s="47">
        <f t="shared" si="0"/>
        <v>0.55</v>
      </c>
      <c r="C42" s="65">
        <f t="shared" si="1"/>
        <v>198.00000000000003</v>
      </c>
      <c r="D42" s="47">
        <f t="shared" si="22"/>
        <v>198.00000000000003</v>
      </c>
      <c r="E42" s="47">
        <f t="shared" si="22"/>
        <v>198.00000000000003</v>
      </c>
      <c r="F42" s="47">
        <f t="shared" si="22"/>
        <v>198.00000000000003</v>
      </c>
      <c r="G42" s="47">
        <f t="shared" si="22"/>
        <v>198.00000000000003</v>
      </c>
      <c r="H42" s="65">
        <f t="shared" si="22"/>
        <v>198.00000000000003</v>
      </c>
      <c r="I42" s="65">
        <f aca="true" t="shared" si="24" ref="I42:I60">360+(2*180*ATAN(SQRT((1+$F$5)/(1-$F$5))*TAN(PI()*H42/360))/PI())</f>
        <v>198</v>
      </c>
      <c r="J42" s="47">
        <f t="shared" si="3"/>
        <v>1</v>
      </c>
      <c r="K42" s="47">
        <f t="shared" si="11"/>
        <v>-0.9510565162951535</v>
      </c>
      <c r="L42" s="65">
        <f t="shared" si="4"/>
        <v>-0.30901699437494773</v>
      </c>
      <c r="M42" s="47">
        <f t="shared" si="5"/>
        <v>6.283185307179586</v>
      </c>
      <c r="N42" s="65">
        <f t="shared" si="12"/>
        <v>3.141592653589793</v>
      </c>
      <c r="O42" s="47">
        <f t="shared" si="6"/>
        <v>1.0104145188980609</v>
      </c>
      <c r="P42" s="65">
        <f t="shared" si="7"/>
        <v>197.99999999999997</v>
      </c>
      <c r="Q42" s="47">
        <f t="shared" si="23"/>
        <v>197.99999999999997</v>
      </c>
      <c r="R42" s="47">
        <f t="shared" si="23"/>
        <v>197.99999999999997</v>
      </c>
      <c r="S42" s="47">
        <f t="shared" si="23"/>
        <v>197.99999999999997</v>
      </c>
      <c r="T42" s="47">
        <f t="shared" si="23"/>
        <v>197.99999999999997</v>
      </c>
      <c r="U42" s="65">
        <f t="shared" si="23"/>
        <v>197.99999999999997</v>
      </c>
      <c r="V42" s="67">
        <f aca="true" t="shared" si="25" ref="V42:V60">360+(2*180*ATAN(SQRT((1+$F$7)/(1-$F$7))*TAN(PI()*U42/360))/PI())</f>
        <v>197.99999999999994</v>
      </c>
      <c r="W42" s="47">
        <f t="shared" si="14"/>
        <v>1.5</v>
      </c>
      <c r="X42" s="47">
        <f t="shared" si="15"/>
        <v>-1.426584774442731</v>
      </c>
      <c r="Y42" s="65">
        <f t="shared" si="19"/>
        <v>-0.4635254915624197</v>
      </c>
      <c r="Z42" s="68">
        <f t="shared" si="16"/>
        <v>-1.426584774442731</v>
      </c>
      <c r="AA42" s="65">
        <f t="shared" si="17"/>
        <v>-0.4635254915624197</v>
      </c>
      <c r="AB42" s="47">
        <f t="shared" si="9"/>
        <v>5.130199320647456</v>
      </c>
      <c r="AC42" s="65">
        <f t="shared" si="18"/>
        <v>7.0685834705770345</v>
      </c>
    </row>
    <row r="43" spans="1:29" ht="12.75">
      <c r="A43" s="4">
        <v>23</v>
      </c>
      <c r="B43" s="47">
        <f t="shared" si="0"/>
        <v>0.5750000000000001</v>
      </c>
      <c r="C43" s="65">
        <f t="shared" si="1"/>
        <v>207.00000000000003</v>
      </c>
      <c r="D43" s="47">
        <f t="shared" si="22"/>
        <v>207.00000000000003</v>
      </c>
      <c r="E43" s="47">
        <f t="shared" si="22"/>
        <v>207.00000000000003</v>
      </c>
      <c r="F43" s="47">
        <f t="shared" si="22"/>
        <v>207.00000000000003</v>
      </c>
      <c r="G43" s="47">
        <f t="shared" si="22"/>
        <v>207.00000000000003</v>
      </c>
      <c r="H43" s="65">
        <f t="shared" si="22"/>
        <v>207.00000000000003</v>
      </c>
      <c r="I43" s="65">
        <f t="shared" si="24"/>
        <v>207</v>
      </c>
      <c r="J43" s="47">
        <f t="shared" si="3"/>
        <v>1</v>
      </c>
      <c r="K43" s="47">
        <f t="shared" si="11"/>
        <v>-0.8910065241883681</v>
      </c>
      <c r="L43" s="65">
        <f t="shared" si="4"/>
        <v>-0.45399049973954625</v>
      </c>
      <c r="M43" s="47">
        <f t="shared" si="5"/>
        <v>6.283185307179586</v>
      </c>
      <c r="N43" s="65">
        <f t="shared" si="12"/>
        <v>3.141592653589793</v>
      </c>
      <c r="O43" s="47">
        <f t="shared" si="6"/>
        <v>1.0563424515752455</v>
      </c>
      <c r="P43" s="65">
        <f t="shared" si="7"/>
        <v>207</v>
      </c>
      <c r="Q43" s="47">
        <f t="shared" si="23"/>
        <v>207</v>
      </c>
      <c r="R43" s="47">
        <f t="shared" si="23"/>
        <v>207</v>
      </c>
      <c r="S43" s="47">
        <f t="shared" si="23"/>
        <v>207</v>
      </c>
      <c r="T43" s="47">
        <f t="shared" si="23"/>
        <v>207</v>
      </c>
      <c r="U43" s="65">
        <f t="shared" si="23"/>
        <v>207</v>
      </c>
      <c r="V43" s="67">
        <f t="shared" si="25"/>
        <v>206.99999999999994</v>
      </c>
      <c r="W43" s="47">
        <f t="shared" si="14"/>
        <v>1.5</v>
      </c>
      <c r="X43" s="47">
        <f t="shared" si="15"/>
        <v>-1.3365097862825526</v>
      </c>
      <c r="Y43" s="65">
        <f t="shared" si="19"/>
        <v>-0.6809857496093188</v>
      </c>
      <c r="Z43" s="68">
        <f t="shared" si="16"/>
        <v>-1.3365097862825526</v>
      </c>
      <c r="AA43" s="65">
        <f t="shared" si="17"/>
        <v>-0.6809857496093188</v>
      </c>
      <c r="AB43" s="47">
        <f t="shared" si="9"/>
        <v>5.130199320647456</v>
      </c>
      <c r="AC43" s="65">
        <f t="shared" si="18"/>
        <v>7.0685834705770345</v>
      </c>
    </row>
    <row r="44" spans="1:29" ht="12.75">
      <c r="A44" s="4">
        <v>24</v>
      </c>
      <c r="B44" s="47">
        <f t="shared" si="0"/>
        <v>0.6000000000000001</v>
      </c>
      <c r="C44" s="65">
        <f t="shared" si="1"/>
        <v>216.00000000000003</v>
      </c>
      <c r="D44" s="47">
        <f t="shared" si="22"/>
        <v>216.00000000000003</v>
      </c>
      <c r="E44" s="47">
        <f t="shared" si="22"/>
        <v>216.00000000000003</v>
      </c>
      <c r="F44" s="47">
        <f t="shared" si="22"/>
        <v>216.00000000000003</v>
      </c>
      <c r="G44" s="47">
        <f t="shared" si="22"/>
        <v>216.00000000000003</v>
      </c>
      <c r="H44" s="65">
        <f t="shared" si="22"/>
        <v>216.00000000000003</v>
      </c>
      <c r="I44" s="65">
        <f t="shared" si="24"/>
        <v>216</v>
      </c>
      <c r="J44" s="47">
        <f t="shared" si="3"/>
        <v>1</v>
      </c>
      <c r="K44" s="47">
        <f t="shared" si="11"/>
        <v>-0.8090169943749476</v>
      </c>
      <c r="L44" s="65">
        <f t="shared" si="4"/>
        <v>-0.587785252292473</v>
      </c>
      <c r="M44" s="47">
        <f t="shared" si="5"/>
        <v>6.283185307179586</v>
      </c>
      <c r="N44" s="65">
        <f t="shared" si="12"/>
        <v>3.141592653589793</v>
      </c>
      <c r="O44" s="47">
        <f t="shared" si="6"/>
        <v>1.1022703842524302</v>
      </c>
      <c r="P44" s="65">
        <f t="shared" si="7"/>
        <v>216</v>
      </c>
      <c r="Q44" s="47">
        <f t="shared" si="23"/>
        <v>216</v>
      </c>
      <c r="R44" s="47">
        <f t="shared" si="23"/>
        <v>216</v>
      </c>
      <c r="S44" s="47">
        <f t="shared" si="23"/>
        <v>216</v>
      </c>
      <c r="T44" s="47">
        <f t="shared" si="23"/>
        <v>216</v>
      </c>
      <c r="U44" s="65">
        <f t="shared" si="23"/>
        <v>216</v>
      </c>
      <c r="V44" s="67">
        <f t="shared" si="25"/>
        <v>216</v>
      </c>
      <c r="W44" s="47">
        <f t="shared" si="14"/>
        <v>1.5</v>
      </c>
      <c r="X44" s="47">
        <f t="shared" si="15"/>
        <v>-1.2135254915624214</v>
      </c>
      <c r="Y44" s="65">
        <f t="shared" si="19"/>
        <v>-0.8816778784387096</v>
      </c>
      <c r="Z44" s="68">
        <f t="shared" si="16"/>
        <v>-1.2135254915624214</v>
      </c>
      <c r="AA44" s="65">
        <f t="shared" si="17"/>
        <v>-0.8816778784387096</v>
      </c>
      <c r="AB44" s="47">
        <f t="shared" si="9"/>
        <v>5.130199320647456</v>
      </c>
      <c r="AC44" s="65">
        <f t="shared" si="18"/>
        <v>7.0685834705770345</v>
      </c>
    </row>
    <row r="45" spans="1:29" ht="12.75">
      <c r="A45" s="4">
        <v>25</v>
      </c>
      <c r="B45" s="47">
        <f t="shared" si="0"/>
        <v>0.625</v>
      </c>
      <c r="C45" s="65">
        <f t="shared" si="1"/>
        <v>225</v>
      </c>
      <c r="D45" s="47">
        <f t="shared" si="22"/>
        <v>225</v>
      </c>
      <c r="E45" s="47">
        <f t="shared" si="22"/>
        <v>225</v>
      </c>
      <c r="F45" s="47">
        <f t="shared" si="22"/>
        <v>225</v>
      </c>
      <c r="G45" s="47">
        <f t="shared" si="22"/>
        <v>225</v>
      </c>
      <c r="H45" s="65">
        <f t="shared" si="22"/>
        <v>225</v>
      </c>
      <c r="I45" s="65">
        <f t="shared" si="24"/>
        <v>225</v>
      </c>
      <c r="J45" s="47">
        <f t="shared" si="3"/>
        <v>1</v>
      </c>
      <c r="K45" s="47">
        <f t="shared" si="11"/>
        <v>-0.7071067811865477</v>
      </c>
      <c r="L45" s="65">
        <f t="shared" si="4"/>
        <v>-0.7071067811865475</v>
      </c>
      <c r="M45" s="47">
        <f t="shared" si="5"/>
        <v>6.283185307179586</v>
      </c>
      <c r="N45" s="65">
        <f t="shared" si="12"/>
        <v>3.141592653589793</v>
      </c>
      <c r="O45" s="47">
        <f t="shared" si="6"/>
        <v>1.1481983169296148</v>
      </c>
      <c r="P45" s="65">
        <f t="shared" si="7"/>
        <v>225.00000000000003</v>
      </c>
      <c r="Q45" s="47">
        <f t="shared" si="23"/>
        <v>225.00000000000003</v>
      </c>
      <c r="R45" s="47">
        <f t="shared" si="23"/>
        <v>225.00000000000003</v>
      </c>
      <c r="S45" s="47">
        <f t="shared" si="23"/>
        <v>225.00000000000003</v>
      </c>
      <c r="T45" s="47">
        <f t="shared" si="23"/>
        <v>225.00000000000003</v>
      </c>
      <c r="U45" s="65">
        <f t="shared" si="23"/>
        <v>225.00000000000003</v>
      </c>
      <c r="V45" s="67">
        <f t="shared" si="25"/>
        <v>225</v>
      </c>
      <c r="W45" s="47">
        <f t="shared" si="14"/>
        <v>1.5</v>
      </c>
      <c r="X45" s="47">
        <f t="shared" si="15"/>
        <v>-1.0606601717798214</v>
      </c>
      <c r="Y45" s="65">
        <f t="shared" si="19"/>
        <v>-1.0606601717798212</v>
      </c>
      <c r="Z45" s="68">
        <f t="shared" si="16"/>
        <v>-1.0606601717798214</v>
      </c>
      <c r="AA45" s="65">
        <f t="shared" si="17"/>
        <v>-1.0606601717798212</v>
      </c>
      <c r="AB45" s="47">
        <f t="shared" si="9"/>
        <v>5.130199320647456</v>
      </c>
      <c r="AC45" s="65">
        <f t="shared" si="18"/>
        <v>7.0685834705770345</v>
      </c>
    </row>
    <row r="46" spans="1:29" ht="12.75">
      <c r="A46" s="4">
        <v>26</v>
      </c>
      <c r="B46" s="47">
        <f t="shared" si="0"/>
        <v>0.65</v>
      </c>
      <c r="C46" s="65">
        <f t="shared" si="1"/>
        <v>234</v>
      </c>
      <c r="D46" s="47">
        <f t="shared" si="22"/>
        <v>234</v>
      </c>
      <c r="E46" s="47">
        <f t="shared" si="22"/>
        <v>234</v>
      </c>
      <c r="F46" s="47">
        <f t="shared" si="22"/>
        <v>234</v>
      </c>
      <c r="G46" s="47">
        <f t="shared" si="22"/>
        <v>234</v>
      </c>
      <c r="H46" s="65">
        <f t="shared" si="22"/>
        <v>234</v>
      </c>
      <c r="I46" s="65">
        <f t="shared" si="24"/>
        <v>233.99999999999997</v>
      </c>
      <c r="J46" s="47">
        <f t="shared" si="3"/>
        <v>1</v>
      </c>
      <c r="K46" s="47">
        <f t="shared" si="11"/>
        <v>-0.587785252292474</v>
      </c>
      <c r="L46" s="65">
        <f t="shared" si="4"/>
        <v>-0.8090169943749468</v>
      </c>
      <c r="M46" s="47">
        <f t="shared" si="5"/>
        <v>6.283185307179586</v>
      </c>
      <c r="N46" s="65">
        <f t="shared" si="12"/>
        <v>3.141592653589793</v>
      </c>
      <c r="O46" s="47">
        <f t="shared" si="6"/>
        <v>1.1941262496067995</v>
      </c>
      <c r="P46" s="65">
        <f t="shared" si="7"/>
        <v>234.00000000000003</v>
      </c>
      <c r="Q46" s="47">
        <f t="shared" si="23"/>
        <v>234.00000000000003</v>
      </c>
      <c r="R46" s="47">
        <f t="shared" si="23"/>
        <v>234.00000000000003</v>
      </c>
      <c r="S46" s="47">
        <f t="shared" si="23"/>
        <v>234.00000000000003</v>
      </c>
      <c r="T46" s="47">
        <f t="shared" si="23"/>
        <v>234.00000000000003</v>
      </c>
      <c r="U46" s="65">
        <f t="shared" si="23"/>
        <v>234.00000000000003</v>
      </c>
      <c r="V46" s="67">
        <f t="shared" si="25"/>
        <v>234.00000000000003</v>
      </c>
      <c r="W46" s="47">
        <f t="shared" si="14"/>
        <v>1.5</v>
      </c>
      <c r="X46" s="47">
        <f t="shared" si="15"/>
        <v>-0.8816778784387089</v>
      </c>
      <c r="Y46" s="65">
        <f t="shared" si="19"/>
        <v>-1.2135254915624218</v>
      </c>
      <c r="Z46" s="68">
        <f t="shared" si="16"/>
        <v>-0.8816778784387089</v>
      </c>
      <c r="AA46" s="65">
        <f t="shared" si="17"/>
        <v>-1.2135254915624218</v>
      </c>
      <c r="AB46" s="47">
        <f t="shared" si="9"/>
        <v>5.130199320647456</v>
      </c>
      <c r="AC46" s="65">
        <f t="shared" si="18"/>
        <v>7.0685834705770345</v>
      </c>
    </row>
    <row r="47" spans="1:29" ht="12.75">
      <c r="A47" s="4">
        <v>27</v>
      </c>
      <c r="B47" s="47">
        <f t="shared" si="0"/>
        <v>0.675</v>
      </c>
      <c r="C47" s="65">
        <f t="shared" si="1"/>
        <v>243.00000000000003</v>
      </c>
      <c r="D47" s="47">
        <f t="shared" si="22"/>
        <v>243.00000000000003</v>
      </c>
      <c r="E47" s="47">
        <f t="shared" si="22"/>
        <v>243.00000000000003</v>
      </c>
      <c r="F47" s="47">
        <f t="shared" si="22"/>
        <v>243.00000000000003</v>
      </c>
      <c r="G47" s="47">
        <f t="shared" si="22"/>
        <v>243.00000000000003</v>
      </c>
      <c r="H47" s="65">
        <f t="shared" si="22"/>
        <v>243.00000000000003</v>
      </c>
      <c r="I47" s="65">
        <f t="shared" si="24"/>
        <v>243</v>
      </c>
      <c r="J47" s="47">
        <f t="shared" si="3"/>
        <v>1</v>
      </c>
      <c r="K47" s="47">
        <f t="shared" si="11"/>
        <v>-0.4539904997395469</v>
      </c>
      <c r="L47" s="65">
        <f t="shared" si="4"/>
        <v>-0.8910065241883678</v>
      </c>
      <c r="M47" s="47">
        <f t="shared" si="5"/>
        <v>6.283185307179586</v>
      </c>
      <c r="N47" s="65">
        <f t="shared" si="12"/>
        <v>3.141592653589793</v>
      </c>
      <c r="O47" s="47">
        <f t="shared" si="6"/>
        <v>1.240054182283984</v>
      </c>
      <c r="P47" s="65">
        <f t="shared" si="7"/>
        <v>243</v>
      </c>
      <c r="Q47" s="47">
        <f t="shared" si="23"/>
        <v>243</v>
      </c>
      <c r="R47" s="47">
        <f t="shared" si="23"/>
        <v>243</v>
      </c>
      <c r="S47" s="47">
        <f t="shared" si="23"/>
        <v>243</v>
      </c>
      <c r="T47" s="47">
        <f t="shared" si="23"/>
        <v>243</v>
      </c>
      <c r="U47" s="65">
        <f t="shared" si="23"/>
        <v>243</v>
      </c>
      <c r="V47" s="67">
        <f t="shared" si="25"/>
        <v>243</v>
      </c>
      <c r="W47" s="47">
        <f t="shared" si="14"/>
        <v>1.5</v>
      </c>
      <c r="X47" s="47">
        <f t="shared" si="15"/>
        <v>-0.6809857496093203</v>
      </c>
      <c r="Y47" s="65">
        <f t="shared" si="19"/>
        <v>-1.3365097862825517</v>
      </c>
      <c r="Z47" s="68">
        <f t="shared" si="16"/>
        <v>-0.6809857496093203</v>
      </c>
      <c r="AA47" s="65">
        <f t="shared" si="17"/>
        <v>-1.3365097862825517</v>
      </c>
      <c r="AB47" s="47">
        <f t="shared" si="9"/>
        <v>5.130199320647456</v>
      </c>
      <c r="AC47" s="65">
        <f t="shared" si="18"/>
        <v>7.0685834705770345</v>
      </c>
    </row>
    <row r="48" spans="1:29" ht="12.75">
      <c r="A48" s="4">
        <v>28</v>
      </c>
      <c r="B48" s="47">
        <f t="shared" si="0"/>
        <v>0.7000000000000001</v>
      </c>
      <c r="C48" s="65">
        <f t="shared" si="1"/>
        <v>252.00000000000003</v>
      </c>
      <c r="D48" s="47">
        <f t="shared" si="22"/>
        <v>252.00000000000003</v>
      </c>
      <c r="E48" s="47">
        <f t="shared" si="22"/>
        <v>252.00000000000003</v>
      </c>
      <c r="F48" s="47">
        <f t="shared" si="22"/>
        <v>252.00000000000003</v>
      </c>
      <c r="G48" s="47">
        <f t="shared" si="22"/>
        <v>252.00000000000003</v>
      </c>
      <c r="H48" s="65">
        <f t="shared" si="22"/>
        <v>252.00000000000003</v>
      </c>
      <c r="I48" s="65">
        <f t="shared" si="24"/>
        <v>252</v>
      </c>
      <c r="J48" s="47">
        <f t="shared" si="3"/>
        <v>1</v>
      </c>
      <c r="K48" s="47">
        <f t="shared" si="11"/>
        <v>-0.30901699437494756</v>
      </c>
      <c r="L48" s="65">
        <f t="shared" si="4"/>
        <v>-0.9510565162951535</v>
      </c>
      <c r="M48" s="47">
        <f t="shared" si="5"/>
        <v>6.283185307179586</v>
      </c>
      <c r="N48" s="65">
        <f t="shared" si="12"/>
        <v>3.141592653589793</v>
      </c>
      <c r="O48" s="47">
        <f t="shared" si="6"/>
        <v>1.2859821149611685</v>
      </c>
      <c r="P48" s="65">
        <f t="shared" si="7"/>
        <v>252</v>
      </c>
      <c r="Q48" s="47">
        <f t="shared" si="23"/>
        <v>252</v>
      </c>
      <c r="R48" s="47">
        <f t="shared" si="23"/>
        <v>252</v>
      </c>
      <c r="S48" s="47">
        <f t="shared" si="23"/>
        <v>252</v>
      </c>
      <c r="T48" s="47">
        <f t="shared" si="23"/>
        <v>252</v>
      </c>
      <c r="U48" s="65">
        <f t="shared" si="23"/>
        <v>252</v>
      </c>
      <c r="V48" s="67">
        <f t="shared" si="25"/>
        <v>252</v>
      </c>
      <c r="W48" s="47">
        <f t="shared" si="14"/>
        <v>1.5</v>
      </c>
      <c r="X48" s="47">
        <f t="shared" si="15"/>
        <v>-0.46352549156242134</v>
      </c>
      <c r="Y48" s="65">
        <f t="shared" si="19"/>
        <v>-1.4265847744427302</v>
      </c>
      <c r="Z48" s="68">
        <f t="shared" si="16"/>
        <v>-0.46352549156242134</v>
      </c>
      <c r="AA48" s="65">
        <f t="shared" si="17"/>
        <v>-1.4265847744427302</v>
      </c>
      <c r="AB48" s="47">
        <f t="shared" si="9"/>
        <v>5.130199320647456</v>
      </c>
      <c r="AC48" s="65">
        <f t="shared" si="18"/>
        <v>7.0685834705770345</v>
      </c>
    </row>
    <row r="49" spans="1:29" ht="12.75">
      <c r="A49" s="4">
        <v>29</v>
      </c>
      <c r="B49" s="47">
        <f t="shared" si="0"/>
        <v>0.7250000000000001</v>
      </c>
      <c r="C49" s="65">
        <f t="shared" si="1"/>
        <v>261.00000000000006</v>
      </c>
      <c r="D49" s="47">
        <f t="shared" si="22"/>
        <v>261.00000000000006</v>
      </c>
      <c r="E49" s="47">
        <f t="shared" si="22"/>
        <v>261.00000000000006</v>
      </c>
      <c r="F49" s="47">
        <f t="shared" si="22"/>
        <v>261.00000000000006</v>
      </c>
      <c r="G49" s="47">
        <f t="shared" si="22"/>
        <v>261.00000000000006</v>
      </c>
      <c r="H49" s="65">
        <f t="shared" si="22"/>
        <v>261.00000000000006</v>
      </c>
      <c r="I49" s="65">
        <f t="shared" si="24"/>
        <v>261.00000000000006</v>
      </c>
      <c r="J49" s="47">
        <f t="shared" si="3"/>
        <v>1</v>
      </c>
      <c r="K49" s="47">
        <f t="shared" si="11"/>
        <v>-0.15643446504023018</v>
      </c>
      <c r="L49" s="65">
        <f t="shared" si="4"/>
        <v>-0.9876883405951379</v>
      </c>
      <c r="M49" s="47">
        <f t="shared" si="5"/>
        <v>6.283185307179586</v>
      </c>
      <c r="N49" s="65">
        <f t="shared" si="12"/>
        <v>3.141592653589793</v>
      </c>
      <c r="O49" s="47">
        <f t="shared" si="6"/>
        <v>1.3319100476383532</v>
      </c>
      <c r="P49" s="65">
        <f t="shared" si="7"/>
        <v>261</v>
      </c>
      <c r="Q49" s="47">
        <f t="shared" si="23"/>
        <v>261</v>
      </c>
      <c r="R49" s="47">
        <f t="shared" si="23"/>
        <v>261</v>
      </c>
      <c r="S49" s="47">
        <f t="shared" si="23"/>
        <v>261</v>
      </c>
      <c r="T49" s="47">
        <f t="shared" si="23"/>
        <v>261</v>
      </c>
      <c r="U49" s="65">
        <f t="shared" si="23"/>
        <v>261</v>
      </c>
      <c r="V49" s="67">
        <f t="shared" si="25"/>
        <v>261</v>
      </c>
      <c r="W49" s="47">
        <f t="shared" si="14"/>
        <v>1.5</v>
      </c>
      <c r="X49" s="47">
        <f t="shared" si="15"/>
        <v>-0.23465169756034654</v>
      </c>
      <c r="Y49" s="65">
        <f t="shared" si="19"/>
        <v>-1.4815325108927064</v>
      </c>
      <c r="Z49" s="68">
        <f t="shared" si="16"/>
        <v>-0.23465169756034654</v>
      </c>
      <c r="AA49" s="65">
        <f t="shared" si="17"/>
        <v>-1.4815325108927064</v>
      </c>
      <c r="AB49" s="47">
        <f t="shared" si="9"/>
        <v>5.130199320647456</v>
      </c>
      <c r="AC49" s="65">
        <f t="shared" si="18"/>
        <v>7.0685834705770345</v>
      </c>
    </row>
    <row r="50" spans="1:29" ht="12.75">
      <c r="A50" s="4">
        <v>30</v>
      </c>
      <c r="B50" s="47">
        <f t="shared" si="0"/>
        <v>0.75</v>
      </c>
      <c r="C50" s="65">
        <f t="shared" si="1"/>
        <v>270</v>
      </c>
      <c r="D50" s="47">
        <f aca="true" t="shared" si="26" ref="D50:H58">C50+(($C50+(180*$F$5/PI())*SIN(PI()*C50/180)-C50)/(1-$F$5*COS(PI()*C50/180)))</f>
        <v>270</v>
      </c>
      <c r="E50" s="47">
        <f t="shared" si="26"/>
        <v>270</v>
      </c>
      <c r="F50" s="47">
        <f t="shared" si="26"/>
        <v>270</v>
      </c>
      <c r="G50" s="47">
        <f t="shared" si="26"/>
        <v>270</v>
      </c>
      <c r="H50" s="65">
        <f t="shared" si="26"/>
        <v>270</v>
      </c>
      <c r="I50" s="65">
        <f t="shared" si="24"/>
        <v>270</v>
      </c>
      <c r="J50" s="47">
        <f t="shared" si="3"/>
        <v>1</v>
      </c>
      <c r="K50" s="47">
        <f t="shared" si="11"/>
        <v>-1.83772268236293E-16</v>
      </c>
      <c r="L50" s="65">
        <f t="shared" si="4"/>
        <v>-1</v>
      </c>
      <c r="M50" s="47">
        <f t="shared" si="5"/>
        <v>6.283185307179586</v>
      </c>
      <c r="N50" s="65">
        <f t="shared" si="12"/>
        <v>3.141592653589793</v>
      </c>
      <c r="O50" s="47">
        <f t="shared" si="6"/>
        <v>1.3778379803155376</v>
      </c>
      <c r="P50" s="65">
        <f t="shared" si="7"/>
        <v>270</v>
      </c>
      <c r="Q50" s="47">
        <f aca="true" t="shared" si="27" ref="Q50:U58">P50+(($P50+(180*$F$7/PI())*SIN(PI()*P50/180)-P50)/(1-$F$7*COS(PI()*P50/180)))</f>
        <v>270</v>
      </c>
      <c r="R50" s="47">
        <f t="shared" si="27"/>
        <v>270</v>
      </c>
      <c r="S50" s="47">
        <f t="shared" si="27"/>
        <v>270</v>
      </c>
      <c r="T50" s="47">
        <f t="shared" si="27"/>
        <v>270</v>
      </c>
      <c r="U50" s="65">
        <f t="shared" si="27"/>
        <v>270</v>
      </c>
      <c r="V50" s="67">
        <f t="shared" si="25"/>
        <v>270</v>
      </c>
      <c r="W50" s="47">
        <f t="shared" si="14"/>
        <v>1.5</v>
      </c>
      <c r="X50" s="47">
        <f t="shared" si="15"/>
        <v>-2.756584023544395E-16</v>
      </c>
      <c r="Y50" s="65">
        <f t="shared" si="19"/>
        <v>-1.5</v>
      </c>
      <c r="Z50" s="68">
        <f t="shared" si="16"/>
        <v>-2.756584023544395E-16</v>
      </c>
      <c r="AA50" s="65">
        <f t="shared" si="17"/>
        <v>-1.5</v>
      </c>
      <c r="AB50" s="47">
        <f t="shared" si="9"/>
        <v>5.130199320647456</v>
      </c>
      <c r="AC50" s="65">
        <f t="shared" si="18"/>
        <v>7.0685834705770345</v>
      </c>
    </row>
    <row r="51" spans="1:29" ht="12.75">
      <c r="A51" s="4">
        <v>31</v>
      </c>
      <c r="B51" s="47">
        <f t="shared" si="0"/>
        <v>0.775</v>
      </c>
      <c r="C51" s="65">
        <f t="shared" si="1"/>
        <v>279</v>
      </c>
      <c r="D51" s="47">
        <f t="shared" si="26"/>
        <v>279</v>
      </c>
      <c r="E51" s="47">
        <f t="shared" si="26"/>
        <v>279</v>
      </c>
      <c r="F51" s="47">
        <f t="shared" si="26"/>
        <v>279</v>
      </c>
      <c r="G51" s="47">
        <f t="shared" si="26"/>
        <v>279</v>
      </c>
      <c r="H51" s="65">
        <f t="shared" si="26"/>
        <v>279</v>
      </c>
      <c r="I51" s="65">
        <f t="shared" si="24"/>
        <v>279</v>
      </c>
      <c r="J51" s="47">
        <f t="shared" si="3"/>
        <v>1</v>
      </c>
      <c r="K51" s="47">
        <f t="shared" si="11"/>
        <v>0.15643446504023067</v>
      </c>
      <c r="L51" s="65">
        <f t="shared" si="4"/>
        <v>-0.9876883405951378</v>
      </c>
      <c r="M51" s="47">
        <f t="shared" si="5"/>
        <v>6.283185307179586</v>
      </c>
      <c r="N51" s="65">
        <f t="shared" si="12"/>
        <v>3.141592653589793</v>
      </c>
      <c r="O51" s="47">
        <f t="shared" si="6"/>
        <v>1.4237659129927223</v>
      </c>
      <c r="P51" s="65">
        <f t="shared" si="7"/>
        <v>279</v>
      </c>
      <c r="Q51" s="47">
        <f t="shared" si="27"/>
        <v>279</v>
      </c>
      <c r="R51" s="47">
        <f t="shared" si="27"/>
        <v>279</v>
      </c>
      <c r="S51" s="47">
        <f t="shared" si="27"/>
        <v>279</v>
      </c>
      <c r="T51" s="47">
        <f t="shared" si="27"/>
        <v>279</v>
      </c>
      <c r="U51" s="65">
        <f t="shared" si="27"/>
        <v>279</v>
      </c>
      <c r="V51" s="67">
        <f t="shared" si="25"/>
        <v>279</v>
      </c>
      <c r="W51" s="47">
        <f t="shared" si="14"/>
        <v>1.5</v>
      </c>
      <c r="X51" s="47">
        <f t="shared" si="15"/>
        <v>0.234651697560346</v>
      </c>
      <c r="Y51" s="65">
        <f t="shared" si="19"/>
        <v>-1.4815325108927067</v>
      </c>
      <c r="Z51" s="68">
        <f t="shared" si="16"/>
        <v>0.234651697560346</v>
      </c>
      <c r="AA51" s="65">
        <f t="shared" si="17"/>
        <v>-1.4815325108927067</v>
      </c>
      <c r="AB51" s="47">
        <f t="shared" si="9"/>
        <v>5.130199320647456</v>
      </c>
      <c r="AC51" s="65">
        <f t="shared" si="18"/>
        <v>7.0685834705770345</v>
      </c>
    </row>
    <row r="52" spans="1:29" ht="12.75">
      <c r="A52" s="4">
        <v>32</v>
      </c>
      <c r="B52" s="47">
        <f t="shared" si="0"/>
        <v>0.8</v>
      </c>
      <c r="C52" s="65">
        <f t="shared" si="1"/>
        <v>288</v>
      </c>
      <c r="D52" s="47">
        <f t="shared" si="26"/>
        <v>288</v>
      </c>
      <c r="E52" s="47">
        <f t="shared" si="26"/>
        <v>288</v>
      </c>
      <c r="F52" s="47">
        <f t="shared" si="26"/>
        <v>288</v>
      </c>
      <c r="G52" s="47">
        <f t="shared" si="26"/>
        <v>288</v>
      </c>
      <c r="H52" s="65">
        <f t="shared" si="26"/>
        <v>288</v>
      </c>
      <c r="I52" s="65">
        <f t="shared" si="24"/>
        <v>288</v>
      </c>
      <c r="J52" s="47">
        <f t="shared" si="3"/>
        <v>1</v>
      </c>
      <c r="K52" s="47">
        <f t="shared" si="11"/>
        <v>0.30901699437494723</v>
      </c>
      <c r="L52" s="65">
        <f t="shared" si="4"/>
        <v>-0.9510565162951536</v>
      </c>
      <c r="M52" s="47">
        <f t="shared" si="5"/>
        <v>6.283185307179586</v>
      </c>
      <c r="N52" s="65">
        <f t="shared" si="12"/>
        <v>3.141592653589793</v>
      </c>
      <c r="O52" s="47">
        <f t="shared" si="6"/>
        <v>1.469693845669907</v>
      </c>
      <c r="P52" s="65">
        <f t="shared" si="7"/>
        <v>288</v>
      </c>
      <c r="Q52" s="47">
        <f t="shared" si="27"/>
        <v>288</v>
      </c>
      <c r="R52" s="47">
        <f t="shared" si="27"/>
        <v>288</v>
      </c>
      <c r="S52" s="47">
        <f t="shared" si="27"/>
        <v>288</v>
      </c>
      <c r="T52" s="47">
        <f t="shared" si="27"/>
        <v>288</v>
      </c>
      <c r="U52" s="65">
        <f t="shared" si="27"/>
        <v>288</v>
      </c>
      <c r="V52" s="67">
        <f t="shared" si="25"/>
        <v>288</v>
      </c>
      <c r="W52" s="47">
        <f t="shared" si="14"/>
        <v>1.5</v>
      </c>
      <c r="X52" s="47">
        <f t="shared" si="15"/>
        <v>0.46352549156242084</v>
      </c>
      <c r="Y52" s="65">
        <f t="shared" si="19"/>
        <v>-1.4265847744427305</v>
      </c>
      <c r="Z52" s="68">
        <f t="shared" si="16"/>
        <v>0.46352549156242084</v>
      </c>
      <c r="AA52" s="65">
        <f t="shared" si="17"/>
        <v>-1.4265847744427305</v>
      </c>
      <c r="AB52" s="47">
        <f t="shared" si="9"/>
        <v>5.130199320647456</v>
      </c>
      <c r="AC52" s="65">
        <f t="shared" si="18"/>
        <v>7.0685834705770345</v>
      </c>
    </row>
    <row r="53" spans="1:29" ht="12.75">
      <c r="A53" s="4">
        <v>33</v>
      </c>
      <c r="B53" s="47">
        <f t="shared" si="0"/>
        <v>0.8250000000000001</v>
      </c>
      <c r="C53" s="65">
        <f t="shared" si="1"/>
        <v>297</v>
      </c>
      <c r="D53" s="47">
        <f t="shared" si="26"/>
        <v>297</v>
      </c>
      <c r="E53" s="47">
        <f t="shared" si="26"/>
        <v>297</v>
      </c>
      <c r="F53" s="47">
        <f t="shared" si="26"/>
        <v>297</v>
      </c>
      <c r="G53" s="47">
        <f t="shared" si="26"/>
        <v>297</v>
      </c>
      <c r="H53" s="65">
        <f t="shared" si="26"/>
        <v>297</v>
      </c>
      <c r="I53" s="65">
        <f t="shared" si="24"/>
        <v>297</v>
      </c>
      <c r="J53" s="47">
        <f t="shared" si="3"/>
        <v>1</v>
      </c>
      <c r="K53" s="47">
        <f t="shared" si="11"/>
        <v>0.45399049973954664</v>
      </c>
      <c r="L53" s="65">
        <f t="shared" si="4"/>
        <v>-0.8910065241883679</v>
      </c>
      <c r="M53" s="47">
        <f t="shared" si="5"/>
        <v>6.283185307179586</v>
      </c>
      <c r="N53" s="65">
        <f t="shared" si="12"/>
        <v>3.141592653589793</v>
      </c>
      <c r="O53" s="47">
        <f t="shared" si="6"/>
        <v>1.5156217783470916</v>
      </c>
      <c r="P53" s="65">
        <f t="shared" si="7"/>
        <v>297</v>
      </c>
      <c r="Q53" s="47">
        <f t="shared" si="27"/>
        <v>297</v>
      </c>
      <c r="R53" s="47">
        <f t="shared" si="27"/>
        <v>297</v>
      </c>
      <c r="S53" s="47">
        <f t="shared" si="27"/>
        <v>297</v>
      </c>
      <c r="T53" s="47">
        <f t="shared" si="27"/>
        <v>297</v>
      </c>
      <c r="U53" s="65">
        <f t="shared" si="27"/>
        <v>297</v>
      </c>
      <c r="V53" s="67">
        <f t="shared" si="25"/>
        <v>297</v>
      </c>
      <c r="W53" s="47">
        <f t="shared" si="14"/>
        <v>1.5</v>
      </c>
      <c r="X53" s="47">
        <f t="shared" si="15"/>
        <v>0.6809857496093199</v>
      </c>
      <c r="Y53" s="65">
        <f t="shared" si="19"/>
        <v>-1.336509786282552</v>
      </c>
      <c r="Z53" s="68">
        <f t="shared" si="16"/>
        <v>0.6809857496093199</v>
      </c>
      <c r="AA53" s="65">
        <f t="shared" si="17"/>
        <v>-1.336509786282552</v>
      </c>
      <c r="AB53" s="47">
        <f t="shared" si="9"/>
        <v>5.130199320647456</v>
      </c>
      <c r="AC53" s="65">
        <f t="shared" si="18"/>
        <v>7.0685834705770345</v>
      </c>
    </row>
    <row r="54" spans="1:29" ht="12.75">
      <c r="A54" s="4">
        <v>34</v>
      </c>
      <c r="B54" s="47">
        <f t="shared" si="0"/>
        <v>0.8500000000000001</v>
      </c>
      <c r="C54" s="65">
        <f t="shared" si="1"/>
        <v>306.00000000000006</v>
      </c>
      <c r="D54" s="47">
        <f t="shared" si="26"/>
        <v>306.00000000000006</v>
      </c>
      <c r="E54" s="47">
        <f t="shared" si="26"/>
        <v>306.00000000000006</v>
      </c>
      <c r="F54" s="47">
        <f t="shared" si="26"/>
        <v>306.00000000000006</v>
      </c>
      <c r="G54" s="47">
        <f t="shared" si="26"/>
        <v>306.00000000000006</v>
      </c>
      <c r="H54" s="65">
        <f t="shared" si="26"/>
        <v>306.00000000000006</v>
      </c>
      <c r="I54" s="65">
        <f t="shared" si="24"/>
        <v>306.00000000000006</v>
      </c>
      <c r="J54" s="47">
        <f t="shared" si="3"/>
        <v>1</v>
      </c>
      <c r="K54" s="47">
        <f t="shared" si="11"/>
        <v>0.5877852522924737</v>
      </c>
      <c r="L54" s="65">
        <f t="shared" si="4"/>
        <v>-0.809016994374947</v>
      </c>
      <c r="M54" s="47">
        <f t="shared" si="5"/>
        <v>6.283185307179586</v>
      </c>
      <c r="N54" s="65">
        <f t="shared" si="12"/>
        <v>3.141592653589793</v>
      </c>
      <c r="O54" s="47">
        <f t="shared" si="6"/>
        <v>1.5615497110242762</v>
      </c>
      <c r="P54" s="65">
        <f t="shared" si="7"/>
        <v>306</v>
      </c>
      <c r="Q54" s="47">
        <f t="shared" si="27"/>
        <v>306</v>
      </c>
      <c r="R54" s="47">
        <f t="shared" si="27"/>
        <v>306</v>
      </c>
      <c r="S54" s="47">
        <f t="shared" si="27"/>
        <v>306</v>
      </c>
      <c r="T54" s="47">
        <f t="shared" si="27"/>
        <v>306</v>
      </c>
      <c r="U54" s="65">
        <f t="shared" si="27"/>
        <v>306</v>
      </c>
      <c r="V54" s="67">
        <f t="shared" si="25"/>
        <v>306</v>
      </c>
      <c r="W54" s="47">
        <f t="shared" si="14"/>
        <v>1.5</v>
      </c>
      <c r="X54" s="47">
        <f t="shared" si="15"/>
        <v>0.8816778784387094</v>
      </c>
      <c r="Y54" s="65">
        <f t="shared" si="19"/>
        <v>-1.2135254915624214</v>
      </c>
      <c r="Z54" s="68">
        <f t="shared" si="16"/>
        <v>0.8816778784387094</v>
      </c>
      <c r="AA54" s="65">
        <f t="shared" si="17"/>
        <v>-1.2135254915624214</v>
      </c>
      <c r="AB54" s="47">
        <f t="shared" si="9"/>
        <v>5.130199320647456</v>
      </c>
      <c r="AC54" s="65">
        <f t="shared" si="18"/>
        <v>7.0685834705770345</v>
      </c>
    </row>
    <row r="55" spans="1:29" ht="12.75">
      <c r="A55" s="4">
        <v>35</v>
      </c>
      <c r="B55" s="47">
        <f t="shared" si="0"/>
        <v>0.875</v>
      </c>
      <c r="C55" s="65">
        <f t="shared" si="1"/>
        <v>315</v>
      </c>
      <c r="D55" s="47">
        <f t="shared" si="26"/>
        <v>315</v>
      </c>
      <c r="E55" s="47">
        <f t="shared" si="26"/>
        <v>315</v>
      </c>
      <c r="F55" s="47">
        <f t="shared" si="26"/>
        <v>315</v>
      </c>
      <c r="G55" s="47">
        <f t="shared" si="26"/>
        <v>315</v>
      </c>
      <c r="H55" s="65">
        <f t="shared" si="26"/>
        <v>315</v>
      </c>
      <c r="I55" s="65">
        <f t="shared" si="24"/>
        <v>315</v>
      </c>
      <c r="J55" s="47">
        <f t="shared" si="3"/>
        <v>1</v>
      </c>
      <c r="K55" s="47">
        <f t="shared" si="11"/>
        <v>0.7071067811865474</v>
      </c>
      <c r="L55" s="65">
        <f t="shared" si="4"/>
        <v>-0.7071067811865477</v>
      </c>
      <c r="M55" s="47">
        <f t="shared" si="5"/>
        <v>6.283185307179586</v>
      </c>
      <c r="N55" s="65">
        <f t="shared" si="12"/>
        <v>3.141592653589793</v>
      </c>
      <c r="O55" s="47">
        <f t="shared" si="6"/>
        <v>1.6074776437014606</v>
      </c>
      <c r="P55" s="65">
        <f t="shared" si="7"/>
        <v>315</v>
      </c>
      <c r="Q55" s="47">
        <f t="shared" si="27"/>
        <v>315</v>
      </c>
      <c r="R55" s="47">
        <f t="shared" si="27"/>
        <v>315</v>
      </c>
      <c r="S55" s="47">
        <f t="shared" si="27"/>
        <v>315</v>
      </c>
      <c r="T55" s="47">
        <f t="shared" si="27"/>
        <v>315</v>
      </c>
      <c r="U55" s="65">
        <f t="shared" si="27"/>
        <v>315</v>
      </c>
      <c r="V55" s="67">
        <f t="shared" si="25"/>
        <v>315</v>
      </c>
      <c r="W55" s="47">
        <f t="shared" si="14"/>
        <v>1.5</v>
      </c>
      <c r="X55" s="47">
        <f t="shared" si="15"/>
        <v>1.060660171779821</v>
      </c>
      <c r="Y55" s="65">
        <f t="shared" si="19"/>
        <v>-1.0606601717798214</v>
      </c>
      <c r="Z55" s="68">
        <f t="shared" si="16"/>
        <v>1.060660171779821</v>
      </c>
      <c r="AA55" s="65">
        <f t="shared" si="17"/>
        <v>-1.0606601717798214</v>
      </c>
      <c r="AB55" s="47">
        <f t="shared" si="9"/>
        <v>5.130199320647456</v>
      </c>
      <c r="AC55" s="65">
        <f t="shared" si="18"/>
        <v>7.0685834705770345</v>
      </c>
    </row>
    <row r="56" spans="1:29" ht="12.75">
      <c r="A56" s="4">
        <v>36</v>
      </c>
      <c r="B56" s="47">
        <f t="shared" si="0"/>
        <v>0.9</v>
      </c>
      <c r="C56" s="65">
        <f t="shared" si="1"/>
        <v>324</v>
      </c>
      <c r="D56" s="47">
        <f t="shared" si="26"/>
        <v>324</v>
      </c>
      <c r="E56" s="47">
        <f t="shared" si="26"/>
        <v>324</v>
      </c>
      <c r="F56" s="47">
        <f t="shared" si="26"/>
        <v>324</v>
      </c>
      <c r="G56" s="47">
        <f t="shared" si="26"/>
        <v>324</v>
      </c>
      <c r="H56" s="65">
        <f t="shared" si="26"/>
        <v>324</v>
      </c>
      <c r="I56" s="65">
        <f t="shared" si="24"/>
        <v>324</v>
      </c>
      <c r="J56" s="47">
        <f t="shared" si="3"/>
        <v>1</v>
      </c>
      <c r="K56" s="47">
        <f t="shared" si="11"/>
        <v>0.8090169943749473</v>
      </c>
      <c r="L56" s="65">
        <f t="shared" si="4"/>
        <v>-0.5877852522924734</v>
      </c>
      <c r="M56" s="47">
        <f t="shared" si="5"/>
        <v>6.283185307179586</v>
      </c>
      <c r="N56" s="65">
        <f t="shared" si="12"/>
        <v>3.141592653589793</v>
      </c>
      <c r="O56" s="47">
        <f t="shared" si="6"/>
        <v>1.6534055763786453</v>
      </c>
      <c r="P56" s="65">
        <f t="shared" si="7"/>
        <v>324</v>
      </c>
      <c r="Q56" s="47">
        <f t="shared" si="27"/>
        <v>324</v>
      </c>
      <c r="R56" s="47">
        <f t="shared" si="27"/>
        <v>324</v>
      </c>
      <c r="S56" s="47">
        <f t="shared" si="27"/>
        <v>324</v>
      </c>
      <c r="T56" s="47">
        <f t="shared" si="27"/>
        <v>324</v>
      </c>
      <c r="U56" s="65">
        <f t="shared" si="27"/>
        <v>324</v>
      </c>
      <c r="V56" s="67">
        <f t="shared" si="25"/>
        <v>324</v>
      </c>
      <c r="W56" s="47">
        <f t="shared" si="14"/>
        <v>1.5</v>
      </c>
      <c r="X56" s="47">
        <f t="shared" si="15"/>
        <v>1.213525491562421</v>
      </c>
      <c r="Y56" s="65">
        <f t="shared" si="19"/>
        <v>-0.88167787843871</v>
      </c>
      <c r="Z56" s="68">
        <f t="shared" si="16"/>
        <v>1.213525491562421</v>
      </c>
      <c r="AA56" s="65">
        <f t="shared" si="17"/>
        <v>-0.88167787843871</v>
      </c>
      <c r="AB56" s="47">
        <f t="shared" si="9"/>
        <v>5.130199320647456</v>
      </c>
      <c r="AC56" s="65">
        <f t="shared" si="18"/>
        <v>7.0685834705770345</v>
      </c>
    </row>
    <row r="57" spans="1:29" ht="12.75">
      <c r="A57" s="4">
        <v>37</v>
      </c>
      <c r="B57" s="47">
        <f t="shared" si="0"/>
        <v>0.925</v>
      </c>
      <c r="C57" s="65">
        <f t="shared" si="1"/>
        <v>333</v>
      </c>
      <c r="D57" s="47">
        <f t="shared" si="26"/>
        <v>333</v>
      </c>
      <c r="E57" s="47">
        <f t="shared" si="26"/>
        <v>333</v>
      </c>
      <c r="F57" s="47">
        <f t="shared" si="26"/>
        <v>333</v>
      </c>
      <c r="G57" s="47">
        <f t="shared" si="26"/>
        <v>333</v>
      </c>
      <c r="H57" s="65">
        <f t="shared" si="26"/>
        <v>333</v>
      </c>
      <c r="I57" s="65">
        <f t="shared" si="24"/>
        <v>333</v>
      </c>
      <c r="J57" s="47">
        <f t="shared" si="3"/>
        <v>1</v>
      </c>
      <c r="K57" s="47">
        <f t="shared" si="11"/>
        <v>0.8910065241883678</v>
      </c>
      <c r="L57" s="65">
        <f t="shared" si="4"/>
        <v>-0.45399049973954697</v>
      </c>
      <c r="M57" s="47">
        <f t="shared" si="5"/>
        <v>6.283185307179586</v>
      </c>
      <c r="N57" s="65">
        <f t="shared" si="12"/>
        <v>3.141592653589793</v>
      </c>
      <c r="O57" s="47">
        <f t="shared" si="6"/>
        <v>1.69933350905583</v>
      </c>
      <c r="P57" s="65">
        <f t="shared" si="7"/>
        <v>333</v>
      </c>
      <c r="Q57" s="47">
        <f t="shared" si="27"/>
        <v>333</v>
      </c>
      <c r="R57" s="47">
        <f t="shared" si="27"/>
        <v>333</v>
      </c>
      <c r="S57" s="47">
        <f t="shared" si="27"/>
        <v>333</v>
      </c>
      <c r="T57" s="47">
        <f t="shared" si="27"/>
        <v>333</v>
      </c>
      <c r="U57" s="65">
        <f t="shared" si="27"/>
        <v>333</v>
      </c>
      <c r="V57" s="67">
        <f t="shared" si="25"/>
        <v>333</v>
      </c>
      <c r="W57" s="47">
        <f t="shared" si="14"/>
        <v>1.5</v>
      </c>
      <c r="X57" s="47">
        <f t="shared" si="15"/>
        <v>1.3365097862825517</v>
      </c>
      <c r="Y57" s="65">
        <f t="shared" si="19"/>
        <v>-0.6809857496093205</v>
      </c>
      <c r="Z57" s="68">
        <f t="shared" si="16"/>
        <v>1.3365097862825517</v>
      </c>
      <c r="AA57" s="65">
        <f t="shared" si="17"/>
        <v>-0.6809857496093205</v>
      </c>
      <c r="AB57" s="47">
        <f t="shared" si="9"/>
        <v>5.130199320647456</v>
      </c>
      <c r="AC57" s="65">
        <f t="shared" si="18"/>
        <v>7.0685834705770345</v>
      </c>
    </row>
    <row r="58" spans="1:29" ht="12.75">
      <c r="A58" s="4">
        <v>38</v>
      </c>
      <c r="B58" s="47">
        <f t="shared" si="0"/>
        <v>0.9500000000000001</v>
      </c>
      <c r="C58" s="65">
        <f t="shared" si="1"/>
        <v>342</v>
      </c>
      <c r="D58" s="47">
        <f t="shared" si="26"/>
        <v>342</v>
      </c>
      <c r="E58" s="47">
        <f t="shared" si="26"/>
        <v>342</v>
      </c>
      <c r="F58" s="47">
        <f t="shared" si="26"/>
        <v>342</v>
      </c>
      <c r="G58" s="47">
        <f t="shared" si="26"/>
        <v>342</v>
      </c>
      <c r="H58" s="65">
        <f t="shared" si="26"/>
        <v>342</v>
      </c>
      <c r="I58" s="65">
        <f t="shared" si="24"/>
        <v>342</v>
      </c>
      <c r="J58" s="47">
        <f t="shared" si="3"/>
        <v>1</v>
      </c>
      <c r="K58" s="47">
        <f t="shared" si="11"/>
        <v>0.9510565162951535</v>
      </c>
      <c r="L58" s="65">
        <f t="shared" si="4"/>
        <v>-0.3090169943749476</v>
      </c>
      <c r="M58" s="47">
        <f t="shared" si="5"/>
        <v>6.283185307179586</v>
      </c>
      <c r="N58" s="65">
        <f t="shared" si="12"/>
        <v>3.141592653589793</v>
      </c>
      <c r="O58" s="47">
        <f t="shared" si="6"/>
        <v>1.7452614417330143</v>
      </c>
      <c r="P58" s="65">
        <f t="shared" si="7"/>
        <v>342</v>
      </c>
      <c r="Q58" s="47">
        <f t="shared" si="27"/>
        <v>342</v>
      </c>
      <c r="R58" s="47">
        <f t="shared" si="27"/>
        <v>342</v>
      </c>
      <c r="S58" s="47">
        <f t="shared" si="27"/>
        <v>342</v>
      </c>
      <c r="T58" s="47">
        <f t="shared" si="27"/>
        <v>342</v>
      </c>
      <c r="U58" s="65">
        <f t="shared" si="27"/>
        <v>342</v>
      </c>
      <c r="V58" s="67">
        <f t="shared" si="25"/>
        <v>342</v>
      </c>
      <c r="W58" s="47">
        <f t="shared" si="14"/>
        <v>1.5</v>
      </c>
      <c r="X58" s="47">
        <f t="shared" si="15"/>
        <v>1.4265847744427302</v>
      </c>
      <c r="Y58" s="65">
        <f t="shared" si="19"/>
        <v>-0.4635254915624214</v>
      </c>
      <c r="Z58" s="68">
        <f t="shared" si="16"/>
        <v>1.4265847744427302</v>
      </c>
      <c r="AA58" s="65">
        <f t="shared" si="17"/>
        <v>-0.4635254915624214</v>
      </c>
      <c r="AB58" s="47">
        <f t="shared" si="9"/>
        <v>5.130199320647456</v>
      </c>
      <c r="AC58" s="65">
        <f t="shared" si="18"/>
        <v>7.0685834705770345</v>
      </c>
    </row>
    <row r="59" spans="1:29" ht="12.75">
      <c r="A59" s="4">
        <v>39</v>
      </c>
      <c r="B59" s="47">
        <f t="shared" si="0"/>
        <v>0.9750000000000001</v>
      </c>
      <c r="C59" s="65">
        <f t="shared" si="1"/>
        <v>351.00000000000006</v>
      </c>
      <c r="D59" s="47">
        <f aca="true" t="shared" si="28" ref="D59:H60">C59+(($C59+(180*$F$5/PI())*SIN(PI()*C59/180)-C59)/(1-$F$5*COS(PI()*C59/180)))</f>
        <v>351.00000000000006</v>
      </c>
      <c r="E59" s="47">
        <f t="shared" si="28"/>
        <v>351.00000000000006</v>
      </c>
      <c r="F59" s="47">
        <f t="shared" si="28"/>
        <v>351.00000000000006</v>
      </c>
      <c r="G59" s="47">
        <f t="shared" si="28"/>
        <v>351.00000000000006</v>
      </c>
      <c r="H59" s="65">
        <f t="shared" si="28"/>
        <v>351.00000000000006</v>
      </c>
      <c r="I59" s="65">
        <f t="shared" si="24"/>
        <v>351.00000000000006</v>
      </c>
      <c r="J59" s="47">
        <f t="shared" si="3"/>
        <v>1</v>
      </c>
      <c r="K59" s="47">
        <f t="shared" si="11"/>
        <v>0.9876883405951379</v>
      </c>
      <c r="L59" s="65">
        <f t="shared" si="4"/>
        <v>-0.15643446504023023</v>
      </c>
      <c r="M59" s="47">
        <f t="shared" si="5"/>
        <v>6.283185307179586</v>
      </c>
      <c r="N59" s="65">
        <f t="shared" si="12"/>
        <v>3.141592653589793</v>
      </c>
      <c r="O59" s="47">
        <f t="shared" si="6"/>
        <v>1.791189374410199</v>
      </c>
      <c r="P59" s="65">
        <f t="shared" si="7"/>
        <v>351</v>
      </c>
      <c r="Q59" s="47">
        <f aca="true" t="shared" si="29" ref="Q59:U60">P59+(($P59+(180*$F$7/PI())*SIN(PI()*P59/180)-P59)/(1-$F$7*COS(PI()*P59/180)))</f>
        <v>351</v>
      </c>
      <c r="R59" s="47">
        <f t="shared" si="29"/>
        <v>351</v>
      </c>
      <c r="S59" s="47">
        <f t="shared" si="29"/>
        <v>351</v>
      </c>
      <c r="T59" s="47">
        <f t="shared" si="29"/>
        <v>351</v>
      </c>
      <c r="U59" s="65">
        <f t="shared" si="29"/>
        <v>351</v>
      </c>
      <c r="V59" s="67">
        <f t="shared" si="25"/>
        <v>351</v>
      </c>
      <c r="W59" s="47">
        <f t="shared" si="14"/>
        <v>1.5</v>
      </c>
      <c r="X59" s="47">
        <f t="shared" si="15"/>
        <v>1.4815325108927064</v>
      </c>
      <c r="Y59" s="65">
        <f t="shared" si="19"/>
        <v>-0.23465169756034668</v>
      </c>
      <c r="Z59" s="68">
        <f t="shared" si="16"/>
        <v>1.4815325108927064</v>
      </c>
      <c r="AA59" s="65">
        <f t="shared" si="17"/>
        <v>-0.23465169756034668</v>
      </c>
      <c r="AB59" s="47">
        <f t="shared" si="9"/>
        <v>5.130199320647456</v>
      </c>
      <c r="AC59" s="65">
        <f t="shared" si="18"/>
        <v>7.0685834705770345</v>
      </c>
    </row>
    <row r="60" spans="1:29" ht="12.75">
      <c r="A60" s="69">
        <v>40</v>
      </c>
      <c r="B60" s="70">
        <f t="shared" si="0"/>
        <v>1</v>
      </c>
      <c r="C60" s="71">
        <f t="shared" si="1"/>
        <v>360</v>
      </c>
      <c r="D60" s="70">
        <f t="shared" si="28"/>
        <v>360</v>
      </c>
      <c r="E60" s="70">
        <f t="shared" si="28"/>
        <v>360</v>
      </c>
      <c r="F60" s="70">
        <f t="shared" si="28"/>
        <v>360</v>
      </c>
      <c r="G60" s="70">
        <f t="shared" si="28"/>
        <v>360</v>
      </c>
      <c r="H60" s="71">
        <f t="shared" si="28"/>
        <v>360</v>
      </c>
      <c r="I60" s="71">
        <f t="shared" si="24"/>
        <v>360</v>
      </c>
      <c r="J60" s="70">
        <f t="shared" si="3"/>
        <v>1</v>
      </c>
      <c r="K60" s="70">
        <f t="shared" si="11"/>
        <v>1</v>
      </c>
      <c r="L60" s="71">
        <f t="shared" si="4"/>
        <v>-2.45029690981724E-16</v>
      </c>
      <c r="M60" s="70">
        <f t="shared" si="5"/>
        <v>6.283185307179586</v>
      </c>
      <c r="N60" s="71">
        <f t="shared" si="12"/>
        <v>3.141592653589793</v>
      </c>
      <c r="O60" s="70">
        <f t="shared" si="6"/>
        <v>1.8371173070873836</v>
      </c>
      <c r="P60" s="71">
        <f t="shared" si="7"/>
        <v>360</v>
      </c>
      <c r="Q60" s="70">
        <f t="shared" si="29"/>
        <v>360</v>
      </c>
      <c r="R60" s="70">
        <f t="shared" si="29"/>
        <v>360</v>
      </c>
      <c r="S60" s="70">
        <f t="shared" si="29"/>
        <v>360</v>
      </c>
      <c r="T60" s="70">
        <f t="shared" si="29"/>
        <v>360</v>
      </c>
      <c r="U60" s="71">
        <f t="shared" si="29"/>
        <v>360</v>
      </c>
      <c r="V60" s="72">
        <f t="shared" si="25"/>
        <v>360</v>
      </c>
      <c r="W60" s="70">
        <f t="shared" si="14"/>
        <v>1.5</v>
      </c>
      <c r="X60" s="70">
        <f t="shared" si="15"/>
        <v>1.5</v>
      </c>
      <c r="Y60" s="71">
        <f t="shared" si="19"/>
        <v>-3.67544536472586E-16</v>
      </c>
      <c r="Z60" s="70">
        <f t="shared" si="16"/>
        <v>1.5</v>
      </c>
      <c r="AA60" s="71">
        <f t="shared" si="17"/>
        <v>-3.67544536472586E-16</v>
      </c>
      <c r="AB60" s="70">
        <f t="shared" si="9"/>
        <v>5.130199320647456</v>
      </c>
      <c r="AC60" s="71">
        <f t="shared" si="18"/>
        <v>7.0685834705770345</v>
      </c>
    </row>
  </sheetData>
  <mergeCells count="43">
    <mergeCell ref="P6:R6"/>
    <mergeCell ref="P7:R7"/>
    <mergeCell ref="N6:O6"/>
    <mergeCell ref="B8:E8"/>
    <mergeCell ref="P8:R8"/>
    <mergeCell ref="H7:I7"/>
    <mergeCell ref="H8:I8"/>
    <mergeCell ref="H6:I6"/>
    <mergeCell ref="H3:I3"/>
    <mergeCell ref="N4:O4"/>
    <mergeCell ref="P4:R4"/>
    <mergeCell ref="P5:R5"/>
    <mergeCell ref="H4:I4"/>
    <mergeCell ref="H5:I5"/>
    <mergeCell ref="J11:M11"/>
    <mergeCell ref="J12:M12"/>
    <mergeCell ref="J13:M13"/>
    <mergeCell ref="J14:M14"/>
    <mergeCell ref="J9:M9"/>
    <mergeCell ref="J10:M10"/>
    <mergeCell ref="J4:M4"/>
    <mergeCell ref="J5:M5"/>
    <mergeCell ref="J6:M6"/>
    <mergeCell ref="J7:M7"/>
    <mergeCell ref="J8:M8"/>
    <mergeCell ref="B11:C11"/>
    <mergeCell ref="B3:C3"/>
    <mergeCell ref="B1:G1"/>
    <mergeCell ref="C9:E9"/>
    <mergeCell ref="C4:E4"/>
    <mergeCell ref="C5:E5"/>
    <mergeCell ref="C6:E6"/>
    <mergeCell ref="C7:E7"/>
    <mergeCell ref="C12:E12"/>
    <mergeCell ref="C13:E13"/>
    <mergeCell ref="C14:E14"/>
    <mergeCell ref="C15:E15"/>
    <mergeCell ref="H13:I13"/>
    <mergeCell ref="H14:I14"/>
    <mergeCell ref="H9:I9"/>
    <mergeCell ref="H10:I10"/>
    <mergeCell ref="H11:I11"/>
    <mergeCell ref="H12:I12"/>
  </mergeCells>
  <printOptions/>
  <pageMargins left="0.4" right="0.54" top="0.31" bottom="0.5" header="0.31" footer="0.5"/>
  <pageSetup fitToHeight="3" fitToWidth="2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DOIT</cp:lastModifiedBy>
  <cp:lastPrinted>2001-04-27T21:32:37Z</cp:lastPrinted>
  <dcterms:created xsi:type="dcterms:W3CDTF">2001-04-16T19:13:21Z</dcterms:created>
  <dcterms:modified xsi:type="dcterms:W3CDTF">2005-08-19T19:50:44Z</dcterms:modified>
  <cp:category/>
  <cp:version/>
  <cp:contentType/>
  <cp:contentStatus/>
</cp:coreProperties>
</file>